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Z:\AMG\AMG FOC holdings reports\AMG Portfolio holdings December 2025\"/>
    </mc:Choice>
  </mc:AlternateContent>
  <xr:revisionPtr revIDLastSave="0" documentId="13_ncr:1_{A4E2AB83-D183-450B-AAFA-B45D8F45D6A8}" xr6:coauthVersionLast="47" xr6:coauthVersionMax="47" xr10:uidLastSave="{00000000-0000-0000-0000-000000000000}"/>
  <bookViews>
    <workbookView xWindow="-28920" yWindow="-45" windowWidth="29040" windowHeight="15720" tabRatio="909" activeTab="1" xr2:uid="{00000000-000D-0000-FFFF-FFFF00000000}"/>
  </bookViews>
  <sheets>
    <sheet name="PHD Template" sheetId="6" r:id="rId1"/>
    <sheet name="Aggressive" sheetId="9" r:id="rId2"/>
    <sheet name="Mod Agg" sheetId="43" r:id="rId3"/>
    <sheet name="Emerald" sheetId="44" r:id="rId4"/>
    <sheet name="Mod" sheetId="45" r:id="rId5"/>
    <sheet name="Cons" sheetId="46" r:id="rId6"/>
    <sheet name="Mod Cons" sheetId="47" r:id="rId7"/>
    <sheet name="Property 10" sheetId="50" r:id="rId8"/>
    <sheet name="Property 30" sheetId="51" r:id="rId9"/>
    <sheet name="TMSP " sheetId="31" state="hidden" r:id="rId10"/>
  </sheets>
  <definedNames>
    <definedName name="_Toc86412465" localSheetId="0">'PHD Template'!$A$1</definedName>
    <definedName name="f_Check_Lines_below" localSheetId="0">'PHD Template'!$A$2</definedName>
    <definedName name="_xlnm.Print_Area" localSheetId="1">Aggressive!$A$1:$I$44</definedName>
    <definedName name="_xlnm.Print_Area" localSheetId="5">Cons!$A$1:$I$44</definedName>
    <definedName name="_xlnm.Print_Area" localSheetId="3">Emerald!$A$1:$I$43</definedName>
    <definedName name="_xlnm.Print_Area" localSheetId="4">Mod!$A$1:$I$44</definedName>
    <definedName name="_xlnm.Print_Area" localSheetId="2">'Mod Agg'!$A$1:$I$44</definedName>
    <definedName name="_xlnm.Print_Area" localSheetId="6">'Mod Cons'!$A$1:$I$44</definedName>
    <definedName name="_xlnm.Print_Area" localSheetId="7">'Property 10'!$A$1:$I$44</definedName>
    <definedName name="_xlnm.Print_Area" localSheetId="8">'Property 30'!$A$1:$I$44</definedName>
    <definedName name="_xlnm.Print_Area" localSheetId="9">'TMSP '!$A$1:$G$194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50" i="31" l="1"/>
  <c r="F150" i="31"/>
  <c r="F151" i="31"/>
  <c r="F137" i="31"/>
  <c r="G91" i="31"/>
  <c r="G92" i="31"/>
  <c r="G93" i="31"/>
  <c r="G94" i="31"/>
  <c r="G95" i="31"/>
  <c r="I83" i="31"/>
  <c r="G33" i="31"/>
  <c r="G35" i="31"/>
  <c r="F185" i="31" l="1"/>
  <c r="F125" i="31" l="1"/>
  <c r="F124" i="31"/>
  <c r="F97" i="31"/>
  <c r="F95" i="31"/>
  <c r="F94" i="31"/>
  <c r="F93" i="31"/>
  <c r="F92" i="31"/>
  <c r="F91" i="31"/>
  <c r="F88" i="31"/>
  <c r="F86" i="31"/>
  <c r="F85" i="31"/>
  <c r="F84" i="31"/>
  <c r="F49" i="31"/>
  <c r="F50" i="31"/>
  <c r="F51" i="31"/>
  <c r="F52" i="31"/>
  <c r="F53" i="31"/>
  <c r="F54" i="31"/>
  <c r="F55" i="31"/>
  <c r="F56" i="31"/>
  <c r="F57" i="31"/>
  <c r="F58" i="31"/>
  <c r="F59" i="31"/>
  <c r="F60" i="31"/>
  <c r="F61" i="31"/>
  <c r="F62" i="31"/>
  <c r="F63" i="31"/>
  <c r="F64" i="31"/>
  <c r="F65" i="31"/>
  <c r="F66" i="31"/>
  <c r="F67" i="31"/>
  <c r="F68" i="31"/>
  <c r="F69" i="31"/>
  <c r="F48" i="31"/>
  <c r="E49" i="31"/>
  <c r="E50" i="31"/>
  <c r="E51" i="31"/>
  <c r="E52" i="31"/>
  <c r="E53" i="31"/>
  <c r="E54" i="31"/>
  <c r="E55" i="31"/>
  <c r="E56" i="31"/>
  <c r="E57" i="31"/>
  <c r="E58" i="31"/>
  <c r="E59" i="31"/>
  <c r="E60" i="31"/>
  <c r="E61" i="31"/>
  <c r="E62" i="31"/>
  <c r="E63" i="31"/>
  <c r="E64" i="31"/>
  <c r="E65" i="31"/>
  <c r="E66" i="31"/>
  <c r="E67" i="31"/>
  <c r="E68" i="31"/>
  <c r="E69" i="31"/>
  <c r="E48" i="31"/>
  <c r="F35" i="31" l="1"/>
  <c r="F34" i="31"/>
  <c r="F33" i="31"/>
  <c r="B33" i="31"/>
  <c r="B32" i="31"/>
  <c r="B31" i="31"/>
  <c r="B30" i="31"/>
  <c r="B29" i="31"/>
  <c r="F28" i="31"/>
  <c r="B28" i="31"/>
  <c r="F27" i="31"/>
  <c r="F26" i="31"/>
  <c r="B27" i="31"/>
  <c r="B26" i="31"/>
  <c r="B8" i="31"/>
  <c r="B9" i="31"/>
  <c r="B10" i="31"/>
  <c r="B7" i="31"/>
  <c r="F8" i="31"/>
  <c r="F178" i="31"/>
  <c r="F171" i="31"/>
  <c r="D161" i="31"/>
  <c r="F161" i="31" s="1"/>
  <c r="D160" i="31"/>
  <c r="F160" i="31" s="1"/>
  <c r="I150" i="31"/>
  <c r="I149" i="31"/>
  <c r="I142" i="31"/>
  <c r="I141" i="31"/>
  <c r="I124" i="31"/>
  <c r="I123" i="31"/>
  <c r="I116" i="31"/>
  <c r="I115" i="31"/>
  <c r="B19" i="31"/>
  <c r="J18" i="31"/>
  <c r="B18" i="31"/>
  <c r="J17" i="31"/>
  <c r="F90" i="31"/>
  <c r="F98" i="31"/>
  <c r="F37" i="31"/>
  <c r="F29" i="31"/>
  <c r="F96" i="31"/>
  <c r="F32" i="31" l="1"/>
  <c r="F186" i="31"/>
  <c r="F188" i="31" s="1"/>
  <c r="F87" i="31"/>
  <c r="F99" i="31"/>
  <c r="F89" i="31"/>
  <c r="G48" i="31"/>
  <c r="G30" i="31"/>
  <c r="G10" i="31"/>
  <c r="G37" i="31"/>
  <c r="G86" i="31"/>
  <c r="G64" i="31"/>
  <c r="G56" i="31"/>
  <c r="G38" i="31"/>
  <c r="G7" i="31"/>
  <c r="G27" i="31"/>
  <c r="G54" i="31"/>
  <c r="G124" i="31"/>
  <c r="G69" i="31"/>
  <c r="G53" i="31"/>
  <c r="G186" i="31"/>
  <c r="G185" i="31"/>
  <c r="G63" i="31"/>
  <c r="G55" i="31"/>
  <c r="F7" i="31"/>
  <c r="G8" i="31"/>
  <c r="G28" i="31"/>
  <c r="G68" i="31"/>
  <c r="G60" i="31"/>
  <c r="G52" i="31"/>
  <c r="G88" i="31"/>
  <c r="G84" i="31"/>
  <c r="G67" i="31"/>
  <c r="G59" i="31"/>
  <c r="G51" i="31"/>
  <c r="F10" i="31"/>
  <c r="G125" i="31"/>
  <c r="G151" i="31"/>
  <c r="G66" i="31"/>
  <c r="G58" i="31"/>
  <c r="G50" i="31"/>
  <c r="F36" i="31"/>
  <c r="F30" i="31"/>
  <c r="F9" i="31"/>
  <c r="G65" i="31"/>
  <c r="G57" i="31"/>
  <c r="G49" i="31"/>
  <c r="F38" i="31"/>
  <c r="F39" i="31"/>
  <c r="F31" i="31"/>
  <c r="F180" i="31"/>
  <c r="F153" i="31"/>
  <c r="F163" i="31"/>
  <c r="E161" i="31"/>
  <c r="F127" i="31"/>
  <c r="F119" i="31"/>
  <c r="F79" i="31"/>
  <c r="F71" i="31"/>
  <c r="F145" i="31"/>
  <c r="F111" i="31"/>
  <c r="E160" i="31"/>
  <c r="G9" i="31" l="1"/>
  <c r="F101" i="31"/>
  <c r="F103" i="31" s="1"/>
  <c r="G61" i="31"/>
  <c r="G62" i="31"/>
  <c r="F13" i="31"/>
  <c r="G36" i="31"/>
  <c r="G29" i="31"/>
  <c r="G90" i="31"/>
  <c r="G99" i="31"/>
  <c r="G98" i="31"/>
  <c r="G87" i="31"/>
  <c r="G32" i="31"/>
  <c r="G39" i="31"/>
  <c r="G31" i="31"/>
  <c r="G89" i="31"/>
  <c r="G96" i="31"/>
  <c r="G97" i="31"/>
  <c r="G85" i="31"/>
  <c r="G26" i="31"/>
  <c r="G34" i="31"/>
  <c r="F41" i="31"/>
  <c r="F43" i="31" s="1"/>
  <c r="F155" i="31"/>
  <c r="F129" i="31"/>
  <c r="F192" i="31" l="1"/>
  <c r="F193" i="31" s="1"/>
  <c r="G160" i="31" l="1"/>
  <c r="G161" i="31"/>
  <c r="A142" i="31" l="1"/>
  <c r="A143" i="31"/>
  <c r="A161" i="31"/>
  <c r="A176" i="31"/>
  <c r="A18" i="31"/>
  <c r="A175" i="31"/>
  <c r="A160" i="31"/>
  <c r="A169" i="31"/>
  <c r="A168" i="31"/>
  <c r="F18" i="31" l="1"/>
  <c r="G18" i="31"/>
  <c r="A19" i="31" l="1"/>
  <c r="G19" i="31" l="1"/>
  <c r="F19" i="31"/>
</calcChain>
</file>

<file path=xl/sharedStrings.xml><?xml version="1.0" encoding="utf-8"?>
<sst xmlns="http://schemas.openxmlformats.org/spreadsheetml/2006/main" count="1383" uniqueCount="232">
  <si>
    <t>1  Table 1—Assets</t>
  </si>
  <si>
    <t>Portfolio Holdings Information for Investment Option [A]—Assets</t>
  </si>
  <si>
    <t>Summary</t>
  </si>
  <si>
    <t>Cash</t>
  </si>
  <si>
    <t>Name of Institution</t>
  </si>
  <si>
    <t>Currency</t>
  </si>
  <si>
    <t>Value (AUD)</t>
  </si>
  <si>
    <t>Weighting (%)</t>
  </si>
  <si>
    <t>Individual asset names not required to be disclosed.</t>
  </si>
  <si>
    <t>Only disclose the name of the relevant institution for the asset.</t>
  </si>
  <si>
    <t>Values and weighting for individual assets not disclosed. Only disclose total values and weighting for the asset aggregated by the institution.</t>
  </si>
  <si>
    <t>Total</t>
  </si>
  <si>
    <t>Fixed Income</t>
  </si>
  <si>
    <t>Held directly or by associated entities or by PSTs</t>
  </si>
  <si>
    <t>Internally managed</t>
  </si>
  <si>
    <t>Name of Issuer / Counterparty</t>
  </si>
  <si>
    <t>Only disclose the name of the issuer / counterparty for the asset.</t>
  </si>
  <si>
    <t>Values and weighting for individual assets not disclosed. Only disclose total values and weighting aggregated by the issuer or counterparty of the asset.</t>
  </si>
  <si>
    <t>Investment in non‑associated entities;</t>
  </si>
  <si>
    <t>Externally managed</t>
  </si>
  <si>
    <t>Name of Fund Manager</t>
  </si>
  <si>
    <t>Only disclose the name of the fund manager responsible for managing the asset.</t>
  </si>
  <si>
    <t>Values and weightings for individual assets not disclosed. Only disclose total values and weighting aggregated by the fund manager responsible for managing the asset.</t>
  </si>
  <si>
    <t>Listed Equity</t>
  </si>
  <si>
    <t>Name/kind of investment item</t>
  </si>
  <si>
    <t>Security Identifier</t>
  </si>
  <si>
    <t>Units held</t>
  </si>
  <si>
    <t>Unlisted Equity</t>
  </si>
  <si>
    <t>% Ownership</t>
  </si>
  <si>
    <t>Values and weighting for individual assets not disclosed. Only disclose total value and weighting.</t>
  </si>
  <si>
    <t>Values and weightings for individual assets not disclosed. Only disclose total values and weighting aggregated by the fund manager responsible for managing the assets.</t>
  </si>
  <si>
    <t>Listed Property</t>
  </si>
  <si>
    <t>Unlisted Property</t>
  </si>
  <si>
    <t>Address</t>
  </si>
  <si>
    <t>% of property held</t>
  </si>
  <si>
    <t>Listed Infrastructure</t>
  </si>
  <si>
    <t>Unlisted Infrastructure</t>
  </si>
  <si>
    <t>Value and weighting for individual assets not disclosed. Only disclose total value and weighting.</t>
  </si>
  <si>
    <t>Listed Alternatives</t>
  </si>
  <si>
    <t>Unlisted Alternatives</t>
  </si>
  <si>
    <t>Unlisted Alternative</t>
  </si>
  <si>
    <t>Total Investment Items</t>
  </si>
  <si>
    <t>2  Table 2—Derivatives by kind of derivative</t>
  </si>
  <si>
    <t>Portfolio Holdings Information for Investment Option [A]—Derivatives</t>
  </si>
  <si>
    <t>Kind of derivative</t>
  </si>
  <si>
    <t>Value</t>
  </si>
  <si>
    <t>Weighting</t>
  </si>
  <si>
    <t>Swaps</t>
  </si>
  <si>
    <t>Values and weighting for individual derivatives not disclosed. Only disclose total values and weighting for this kind of derivative.</t>
  </si>
  <si>
    <t>Forwards</t>
  </si>
  <si>
    <t>Futures</t>
  </si>
  <si>
    <t>Options</t>
  </si>
  <si>
    <t>3  Table 3—Derivatives by asset class</t>
  </si>
  <si>
    <t>Portfolio Holdings Information for Investment Option [A]—Derivatives by Asset Class</t>
  </si>
  <si>
    <t>Asset class</t>
  </si>
  <si>
    <t>Actual asset allocation (% of total assets (including derivatives) in the investment option)</t>
  </si>
  <si>
    <t>Effect of derivatives exposure (% of total assets (including derivatives) in the investment option)</t>
  </si>
  <si>
    <t>Equities</t>
  </si>
  <si>
    <t>Property</t>
  </si>
  <si>
    <t>Infrastructure</t>
  </si>
  <si>
    <t>Alternatives</t>
  </si>
  <si>
    <t>4  Table 4—Derivatives by currency</t>
  </si>
  <si>
    <t>Portfolio Holdings Information for Investment Option [A]—Derivatives by Currency</t>
  </si>
  <si>
    <t>Currency exposure</t>
  </si>
  <si>
    <t>Actual currency exposure (% of assets and derivatives under management)</t>
  </si>
  <si>
    <t>Effect of derivatives exposure (% of assets and derivatives under management)</t>
  </si>
  <si>
    <t>AUD</t>
  </si>
  <si>
    <t>USD</t>
  </si>
  <si>
    <t>Currencies of other developed markets</t>
  </si>
  <si>
    <t>Currencies of emerging markets</t>
  </si>
  <si>
    <t>Schedule 8D—Tables for reporting portfolio holding information</t>
  </si>
  <si>
    <t>  </t>
  </si>
  <si>
    <t>(regulations 7.9.07Z and 7.9.07ZA)</t>
  </si>
  <si>
    <t>Asset type</t>
  </si>
  <si>
    <t>Asset Class</t>
  </si>
  <si>
    <t>Australian Shares</t>
  </si>
  <si>
    <t>Externally</t>
  </si>
  <si>
    <t>International Infrastructure</t>
  </si>
  <si>
    <t xml:space="preserve">Cash </t>
  </si>
  <si>
    <t xml:space="preserve">Name of Institution </t>
  </si>
  <si>
    <t xml:space="preserve">Currency </t>
  </si>
  <si>
    <t xml:space="preserve">Value (AUD) </t>
  </si>
  <si>
    <t xml:space="preserve">Portfolio Holdings Information for Investment option -  </t>
  </si>
  <si>
    <t xml:space="preserve">Total </t>
  </si>
  <si>
    <t>Name of issuer / counterparty for asset</t>
  </si>
  <si>
    <t>Total Fixed income</t>
  </si>
  <si>
    <t>Fixed income</t>
  </si>
  <si>
    <t>Total Cash</t>
  </si>
  <si>
    <t>Asset Sub-class</t>
  </si>
  <si>
    <t>Total Listed Equity</t>
  </si>
  <si>
    <t>Macquarie Investment Management Global Limited</t>
  </si>
  <si>
    <t>Blackrock Investment Management (Australia) Limited</t>
  </si>
  <si>
    <t>Australian Fixed Income</t>
  </si>
  <si>
    <t>International Fixed Income</t>
  </si>
  <si>
    <t>Australian Unlisted</t>
  </si>
  <si>
    <t>International Unlisted</t>
  </si>
  <si>
    <t>Total Unlisted Equity</t>
  </si>
  <si>
    <t>Total Listed Property</t>
  </si>
  <si>
    <t>Internally Managed</t>
  </si>
  <si>
    <t xml:space="preserve">Unlisted Property </t>
  </si>
  <si>
    <t xml:space="preserve">Address </t>
  </si>
  <si>
    <t>Total Unlisted Property</t>
  </si>
  <si>
    <t xml:space="preserve">Australian Infrastructre </t>
  </si>
  <si>
    <t>Total Listed Infrastructure</t>
  </si>
  <si>
    <t>Unlisted infrastructure</t>
  </si>
  <si>
    <t>Australian Infrastructure</t>
  </si>
  <si>
    <t>Total Unlisted Infrastructure</t>
  </si>
  <si>
    <t>Australian Alternatives</t>
  </si>
  <si>
    <t>International Alternatives</t>
  </si>
  <si>
    <t>Total Listed Alternatives</t>
  </si>
  <si>
    <t>Total Unlisted Alternatives</t>
  </si>
  <si>
    <t>Total Internally managed</t>
  </si>
  <si>
    <t>Total Externally managed</t>
  </si>
  <si>
    <t>Total externally managed</t>
  </si>
  <si>
    <t>Check must be nil</t>
  </si>
  <si>
    <t>Vanguard Investments Australia Ltd</t>
  </si>
  <si>
    <t>International Infrastructure Unlisted</t>
  </si>
  <si>
    <t>International Property Unlisted</t>
  </si>
  <si>
    <t>Australian Property Unlisted</t>
  </si>
  <si>
    <t>Australian Property Listed</t>
  </si>
  <si>
    <t>International Property Listed</t>
  </si>
  <si>
    <t>Australian Infrastructure Unlisted</t>
  </si>
  <si>
    <t>Australian Equity Unlisted</t>
  </si>
  <si>
    <t>International Equity Unlisted</t>
  </si>
  <si>
    <t>AFI</t>
  </si>
  <si>
    <t>AUSTRALIAN FOUNDATION INVESTMENT COMPANY LIMITED FPO</t>
  </si>
  <si>
    <t>ANZ</t>
  </si>
  <si>
    <t>AUSTRALIA AND NEW ZEALAND BANKING GROUP LIMITED FPO</t>
  </si>
  <si>
    <t>CBA</t>
  </si>
  <si>
    <t>COMMONWEALTH BANK OF AUSTRALIA. FPO</t>
  </si>
  <si>
    <t>COL</t>
  </si>
  <si>
    <t>COLES GROUP LIMITED. FPO</t>
  </si>
  <si>
    <t>EDV</t>
  </si>
  <si>
    <t>ENDEAVOUR GROUP LIMITED FPO</t>
  </si>
  <si>
    <t>ETPMAG</t>
  </si>
  <si>
    <t>ETFS METAL SECURITIES AUSTRALIA LIMITED ETFS PHYSICAL SILVER</t>
  </si>
  <si>
    <t>FMS</t>
  </si>
  <si>
    <t>FLINDERS MINES LIMITED FPO</t>
  </si>
  <si>
    <t>IHD</t>
  </si>
  <si>
    <t>ISHARES S&amp;P/ASX DIVIDEND OPPORTUNITIES ETF</t>
  </si>
  <si>
    <t>MGF</t>
  </si>
  <si>
    <t>MAGELLAN GLOBAL FUND. ORDINARY UNITS FULLY PAID CLOSED CLASS</t>
  </si>
  <si>
    <t>MGFO</t>
  </si>
  <si>
    <t>MAGELLAN GLOBAL FUND. OPTION EXPIRING 01-MAR-2024 EX AT DISC TO EST NAV</t>
  </si>
  <si>
    <t>MGOC</t>
  </si>
  <si>
    <t>MAGELLAN GLOBAL FUND (OPEN CLASS) (MANAGED FUND)</t>
  </si>
  <si>
    <t>MPL</t>
  </si>
  <si>
    <t>MEDIBANK PRIVATE LIMITED FPO</t>
  </si>
  <si>
    <t>NAB</t>
  </si>
  <si>
    <t>NATIONAL AUSTRALIA BANK LIMITED FPO</t>
  </si>
  <si>
    <t>NCM</t>
  </si>
  <si>
    <t>NEWCREST MINING LIMITED FPO</t>
  </si>
  <si>
    <t>RNE</t>
  </si>
  <si>
    <t>RENU ENERGY LIMITED FPO</t>
  </si>
  <si>
    <t>SHL</t>
  </si>
  <si>
    <t>SONIC HEALTHCARE LIMITED FPO</t>
  </si>
  <si>
    <t>SOL</t>
  </si>
  <si>
    <t>WASHINGTON H SOUL PATTINSON &amp; COMPANY LIMITED FPO</t>
  </si>
  <si>
    <t>SYI</t>
  </si>
  <si>
    <t>SPDR MSCI AUSTRALIA SELECT HIGH DIVIDEND YIELD FUND SPDR MSCI AUS. SELECT HIGH DIVIDEND YIELD FUND</t>
  </si>
  <si>
    <t>TLS</t>
  </si>
  <si>
    <t>TELSTRA CORPORATION LIMITED. FPO</t>
  </si>
  <si>
    <t>VHY</t>
  </si>
  <si>
    <t>VANGUARD AUSTRALIAN SHARES HIGH YIELD ETF</t>
  </si>
  <si>
    <t>WES</t>
  </si>
  <si>
    <t>WESFARMERS LIMITED FPO</t>
  </si>
  <si>
    <t>WOW</t>
  </si>
  <si>
    <t>WOOLWORTHS GROUP LIMITED FPO</t>
  </si>
  <si>
    <t>Perpetual Investment Management Limited</t>
  </si>
  <si>
    <t>Platinum Investment Management Limited</t>
  </si>
  <si>
    <t>Pendal Fund Services Limited</t>
  </si>
  <si>
    <t>Schroder Investment Management Australia Limited</t>
  </si>
  <si>
    <t>Nikko Asset Management Australia Limited</t>
  </si>
  <si>
    <t xml:space="preserve">Resolution Capital Limited </t>
  </si>
  <si>
    <t>BlackRock Investment Management (Australia) Limited</t>
  </si>
  <si>
    <t>Magellan Asset Management</t>
  </si>
  <si>
    <t>Janus Henderson Investors (Australia) Funds Management Limited</t>
  </si>
  <si>
    <t>Franklin Templeton</t>
  </si>
  <si>
    <t>MFS International Australia Pty Ltd</t>
  </si>
  <si>
    <t>PIMCO Australia Management Limited</t>
  </si>
  <si>
    <t>Bentham Asset Management Pty Ltd</t>
  </si>
  <si>
    <t>TMSP</t>
  </si>
  <si>
    <t>FIL Investment Management (Australia) Limited</t>
  </si>
  <si>
    <t>Other</t>
  </si>
  <si>
    <t xml:space="preserve">Asset type: </t>
  </si>
  <si>
    <t xml:space="preserve">Name of Institution/Manager </t>
  </si>
  <si>
    <t>Managed:</t>
  </si>
  <si>
    <t>Security Identifier (or APIR for Managed Funds)</t>
  </si>
  <si>
    <t>Investment Listing Type</t>
  </si>
  <si>
    <t>Equity</t>
  </si>
  <si>
    <t>Listed</t>
  </si>
  <si>
    <t>Total Equity</t>
  </si>
  <si>
    <t>Total Property</t>
  </si>
  <si>
    <t>Grand Total</t>
  </si>
  <si>
    <t>Stock Exchange Code (If applicable)</t>
  </si>
  <si>
    <t>AAA</t>
  </si>
  <si>
    <t>STW</t>
  </si>
  <si>
    <t>IAA</t>
  </si>
  <si>
    <t>IEU</t>
  </si>
  <si>
    <t>IAF</t>
  </si>
  <si>
    <t>RCB</t>
  </si>
  <si>
    <t>IVV</t>
  </si>
  <si>
    <t>RARI</t>
  </si>
  <si>
    <t>ETHI</t>
  </si>
  <si>
    <t>Betashares Australian High Interest Cash ETF</t>
  </si>
  <si>
    <t>SPDR S&amp;P/ASX 200 Fund</t>
  </si>
  <si>
    <t>iShares Asia 50 ETF</t>
  </si>
  <si>
    <t>iShares Europe ETF</t>
  </si>
  <si>
    <t>iShares Core Composite Bond ETF</t>
  </si>
  <si>
    <t>Russell Inv Australian Select Corporate Bond ETF</t>
  </si>
  <si>
    <t>iShares Core S&amp;P 500 ETF</t>
  </si>
  <si>
    <t>BetaShares Capital Ltd</t>
  </si>
  <si>
    <t>State Street Global Advisors Australia Ltd</t>
  </si>
  <si>
    <t>Russell Investment Management</t>
  </si>
  <si>
    <t>Russell Investments Australian Responsible Investment ETF</t>
  </si>
  <si>
    <t>BetaShares Global Sustainability Leaders ETF</t>
  </si>
  <si>
    <t>Raiz Moderately Aggressive</t>
  </si>
  <si>
    <t>Raiz Aggressive</t>
  </si>
  <si>
    <t>Raiz Emerald</t>
  </si>
  <si>
    <t>Raiz Moderate</t>
  </si>
  <si>
    <t>Raiz Conservative</t>
  </si>
  <si>
    <t>Raiz Moderately Conservative</t>
  </si>
  <si>
    <t>Raiz Invest</t>
  </si>
  <si>
    <t>RPF</t>
  </si>
  <si>
    <t>Raiz Property Fund</t>
  </si>
  <si>
    <t xml:space="preserve">Internally </t>
  </si>
  <si>
    <t>Unlisted</t>
  </si>
  <si>
    <t>Raiz Property 10</t>
  </si>
  <si>
    <t>Raiz Property 30</t>
  </si>
  <si>
    <t>Vanguard</t>
  </si>
  <si>
    <t>VACF</t>
  </si>
  <si>
    <t>Aust Corporate Fixed Interest Index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</si>
</sst>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4" x14ac:knownFonts="1">
    <font>
      <sz val="10"/>
      <color rgb="FF000000"/>
      <name val="Times New Roman"/>
      <charset val="204"/>
    </font>
    <font>
      <b/>
      <sz val="12"/>
      <color rgb="FF000000"/>
      <name val="Times New Roman"/>
      <family val="1"/>
    </font>
    <font>
      <sz val="10"/>
      <color rgb="FF000000"/>
      <name val="Times New Roman"/>
      <family val="1"/>
    </font>
    <font>
      <b/>
      <sz val="8"/>
      <color rgb="FF000000"/>
      <name val="Times New Roman"/>
      <family val="1"/>
    </font>
    <font>
      <i/>
      <sz val="8"/>
      <color rgb="FF000000"/>
      <name val="Times New Roman"/>
      <family val="1"/>
    </font>
    <font>
      <sz val="8"/>
      <color rgb="FF000000"/>
      <name val="Times New Roman"/>
      <family val="1"/>
    </font>
    <font>
      <sz val="12"/>
      <color rgb="FF000000"/>
      <name val="Calibri"/>
      <family val="2"/>
    </font>
    <font>
      <b/>
      <sz val="18"/>
      <color rgb="FF000000"/>
      <name val="Times New Roman"/>
      <family val="1"/>
    </font>
    <font>
      <sz val="9"/>
      <color rgb="FF000000"/>
      <name val="Times New Roman"/>
      <family val="1"/>
    </font>
    <font>
      <sz val="10"/>
      <color rgb="FF000000"/>
      <name val="Times New Roman"/>
      <family val="1"/>
    </font>
    <font>
      <b/>
      <sz val="10"/>
      <color rgb="FF000000"/>
      <name val="Times New Roman"/>
      <family val="1"/>
    </font>
    <font>
      <sz val="6"/>
      <color rgb="FF000000"/>
      <name val="Times New Roman"/>
      <family val="1"/>
    </font>
    <font>
      <b/>
      <sz val="10"/>
      <color rgb="FFCC0000"/>
      <name val="Times New Roman"/>
      <family val="1"/>
    </font>
    <font>
      <i/>
      <sz val="10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43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151">
    <xf numFmtId="0" fontId="0" fillId="0" borderId="0" xfId="0" applyAlignment="1">
      <alignment horizontal="left" vertical="top"/>
    </xf>
    <xf numFmtId="0" fontId="1" fillId="0" borderId="0" xfId="0" applyFont="1" applyAlignment="1">
      <alignment horizontal="left" vertical="center" indent="6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2" borderId="14" xfId="0" applyFont="1" applyFill="1" applyBorder="1" applyAlignment="1">
      <alignment horizontal="left" vertical="center" wrapText="1"/>
    </xf>
    <xf numFmtId="0" fontId="6" fillId="2" borderId="0" xfId="0" applyFont="1" applyFill="1" applyAlignment="1">
      <alignment horizontal="left"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3" fillId="2" borderId="7" xfId="0" applyFont="1" applyFill="1" applyBorder="1" applyAlignment="1">
      <alignment horizontal="left" vertical="center" wrapText="1"/>
    </xf>
    <xf numFmtId="0" fontId="4" fillId="2" borderId="14" xfId="0" applyFont="1" applyFill="1" applyBorder="1" applyAlignment="1">
      <alignment horizontal="left" vertical="center" wrapText="1"/>
    </xf>
    <xf numFmtId="0" fontId="3" fillId="2" borderId="15" xfId="0" applyFont="1" applyFill="1" applyBorder="1" applyAlignment="1">
      <alignment horizontal="left" vertical="center" wrapText="1"/>
    </xf>
    <xf numFmtId="0" fontId="5" fillId="2" borderId="15" xfId="0" applyFont="1" applyFill="1" applyBorder="1" applyAlignment="1">
      <alignment horizontal="left" vertical="center" wrapText="1"/>
    </xf>
    <xf numFmtId="0" fontId="5" fillId="2" borderId="14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left" vertical="center" indent="6"/>
    </xf>
    <xf numFmtId="0" fontId="5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indent="3"/>
    </xf>
    <xf numFmtId="0" fontId="5" fillId="2" borderId="7" xfId="0" applyFont="1" applyFill="1" applyBorder="1" applyAlignment="1">
      <alignment horizontal="left" vertical="center" wrapText="1"/>
    </xf>
    <xf numFmtId="0" fontId="5" fillId="2" borderId="14" xfId="0" applyFont="1" applyFill="1" applyBorder="1" applyAlignment="1">
      <alignment horizontal="right" vertical="center" wrapText="1"/>
    </xf>
    <xf numFmtId="0" fontId="3" fillId="2" borderId="12" xfId="0" applyFont="1" applyFill="1" applyBorder="1" applyAlignment="1">
      <alignment vertical="center" wrapText="1"/>
    </xf>
    <xf numFmtId="0" fontId="3" fillId="2" borderId="18" xfId="0" applyFont="1" applyFill="1" applyBorder="1" applyAlignment="1">
      <alignment vertical="center" wrapText="1"/>
    </xf>
    <xf numFmtId="0" fontId="4" fillId="2" borderId="18" xfId="0" applyFont="1" applyFill="1" applyBorder="1" applyAlignment="1">
      <alignment vertical="center" wrapText="1"/>
    </xf>
    <xf numFmtId="0" fontId="4" fillId="2" borderId="10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vertical="center" wrapText="1"/>
    </xf>
    <xf numFmtId="0" fontId="4" fillId="2" borderId="14" xfId="0" applyFont="1" applyFill="1" applyBorder="1" applyAlignment="1">
      <alignment vertical="center" wrapText="1"/>
    </xf>
    <xf numFmtId="0" fontId="4" fillId="2" borderId="20" xfId="0" applyFont="1" applyFill="1" applyBorder="1" applyAlignment="1">
      <alignment vertical="center" wrapText="1"/>
    </xf>
    <xf numFmtId="0" fontId="3" fillId="2" borderId="16" xfId="0" applyFont="1" applyFill="1" applyBorder="1" applyAlignment="1">
      <alignment vertical="center" wrapText="1"/>
    </xf>
    <xf numFmtId="0" fontId="3" fillId="2" borderId="0" xfId="0" applyFont="1" applyFill="1" applyAlignment="1">
      <alignment vertical="center" wrapText="1"/>
    </xf>
    <xf numFmtId="0" fontId="3" fillId="2" borderId="5" xfId="0" applyFont="1" applyFill="1" applyBorder="1" applyAlignment="1">
      <alignment vertical="center" wrapText="1"/>
    </xf>
    <xf numFmtId="0" fontId="3" fillId="2" borderId="14" xfId="0" applyFont="1" applyFill="1" applyBorder="1" applyAlignment="1">
      <alignment vertical="center" wrapText="1"/>
    </xf>
    <xf numFmtId="0" fontId="3" fillId="2" borderId="20" xfId="0" applyFont="1" applyFill="1" applyBorder="1" applyAlignment="1">
      <alignment vertical="center" wrapText="1"/>
    </xf>
    <xf numFmtId="0" fontId="3" fillId="2" borderId="19" xfId="0" applyFont="1" applyFill="1" applyBorder="1" applyAlignment="1">
      <alignment vertical="center" wrapText="1"/>
    </xf>
    <xf numFmtId="0" fontId="5" fillId="2" borderId="12" xfId="0" applyFont="1" applyFill="1" applyBorder="1" applyAlignment="1">
      <alignment vertical="center" wrapText="1"/>
    </xf>
    <xf numFmtId="0" fontId="5" fillId="2" borderId="16" xfId="0" applyFont="1" applyFill="1" applyBorder="1" applyAlignment="1">
      <alignment vertical="center" wrapText="1"/>
    </xf>
    <xf numFmtId="0" fontId="3" fillId="2" borderId="21" xfId="0" applyFont="1" applyFill="1" applyBorder="1" applyAlignment="1">
      <alignment vertical="center" wrapText="1"/>
    </xf>
    <xf numFmtId="0" fontId="3" fillId="2" borderId="22" xfId="0" applyFont="1" applyFill="1" applyBorder="1" applyAlignment="1">
      <alignment vertical="center" wrapText="1"/>
    </xf>
    <xf numFmtId="0" fontId="5" fillId="2" borderId="25" xfId="0" applyFont="1" applyFill="1" applyBorder="1" applyAlignment="1">
      <alignment vertical="center" wrapText="1"/>
    </xf>
    <xf numFmtId="0" fontId="5" fillId="2" borderId="26" xfId="0" applyFont="1" applyFill="1" applyBorder="1" applyAlignment="1">
      <alignment vertical="center" wrapText="1"/>
    </xf>
    <xf numFmtId="0" fontId="3" fillId="2" borderId="7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3" fillId="2" borderId="10" xfId="0" applyFont="1" applyFill="1" applyBorder="1" applyAlignment="1">
      <alignment vertical="center" wrapText="1"/>
    </xf>
    <xf numFmtId="0" fontId="3" fillId="2" borderId="11" xfId="0" applyFont="1" applyFill="1" applyBorder="1" applyAlignment="1">
      <alignment vertical="center" wrapText="1"/>
    </xf>
    <xf numFmtId="0" fontId="4" fillId="2" borderId="7" xfId="0" applyFont="1" applyFill="1" applyBorder="1" applyAlignment="1">
      <alignment vertical="center" wrapText="1"/>
    </xf>
    <xf numFmtId="0" fontId="4" fillId="2" borderId="8" xfId="0" applyFont="1" applyFill="1" applyBorder="1" applyAlignment="1">
      <alignment vertical="center" wrapText="1"/>
    </xf>
    <xf numFmtId="0" fontId="3" fillId="2" borderId="25" xfId="0" applyFont="1" applyFill="1" applyBorder="1" applyAlignment="1">
      <alignment vertical="center" wrapText="1"/>
    </xf>
    <xf numFmtId="0" fontId="3" fillId="2" borderId="26" xfId="0" applyFont="1" applyFill="1" applyBorder="1" applyAlignment="1">
      <alignment vertical="center" wrapText="1"/>
    </xf>
    <xf numFmtId="0" fontId="4" fillId="2" borderId="25" xfId="0" applyFont="1" applyFill="1" applyBorder="1" applyAlignment="1">
      <alignment vertical="center" wrapText="1"/>
    </xf>
    <xf numFmtId="0" fontId="4" fillId="2" borderId="26" xfId="0" applyFont="1" applyFill="1" applyBorder="1" applyAlignment="1">
      <alignment vertical="center" wrapText="1"/>
    </xf>
    <xf numFmtId="0" fontId="3" fillId="2" borderId="0" xfId="0" applyFont="1" applyFill="1" applyAlignment="1">
      <alignment horizontal="left" vertical="center" wrapText="1"/>
    </xf>
    <xf numFmtId="0" fontId="5" fillId="2" borderId="0" xfId="0" applyFont="1" applyFill="1" applyAlignment="1">
      <alignment horizontal="left" vertical="center" wrapText="1"/>
    </xf>
    <xf numFmtId="0" fontId="5" fillId="2" borderId="0" xfId="0" applyFont="1" applyFill="1" applyAlignment="1">
      <alignment horizontal="right" vertical="center" wrapText="1"/>
    </xf>
    <xf numFmtId="0" fontId="2" fillId="0" borderId="0" xfId="0" applyFont="1" applyAlignment="1">
      <alignment horizontal="left" vertical="top"/>
    </xf>
    <xf numFmtId="0" fontId="0" fillId="0" borderId="27" xfId="0" applyBorder="1" applyAlignment="1">
      <alignment horizontal="left" vertical="top"/>
    </xf>
    <xf numFmtId="0" fontId="10" fillId="0" borderId="0" xfId="0" applyFont="1" applyAlignment="1">
      <alignment horizontal="left" vertical="top"/>
    </xf>
    <xf numFmtId="43" fontId="10" fillId="0" borderId="27" xfId="1" applyFont="1" applyFill="1" applyBorder="1" applyAlignment="1">
      <alignment horizontal="left" vertical="top"/>
    </xf>
    <xf numFmtId="0" fontId="0" fillId="0" borderId="0" xfId="0"/>
    <xf numFmtId="43" fontId="0" fillId="0" borderId="0" xfId="1" applyFont="1" applyFill="1" applyBorder="1" applyAlignment="1">
      <alignment horizontal="left" vertical="top"/>
    </xf>
    <xf numFmtId="43" fontId="10" fillId="0" borderId="27" xfId="0" applyNumberFormat="1" applyFont="1" applyBorder="1" applyAlignment="1">
      <alignment horizontal="left" vertical="top"/>
    </xf>
    <xf numFmtId="0" fontId="11" fillId="0" borderId="0" xfId="0" applyFont="1" applyAlignment="1">
      <alignment horizontal="left" vertical="top"/>
    </xf>
    <xf numFmtId="43" fontId="2" fillId="0" borderId="0" xfId="1" applyFont="1" applyFill="1" applyBorder="1" applyAlignment="1">
      <alignment horizontal="left" vertical="top"/>
    </xf>
    <xf numFmtId="43" fontId="0" fillId="0" borderId="27" xfId="0" applyNumberFormat="1" applyBorder="1" applyAlignment="1">
      <alignment horizontal="left" vertical="top"/>
    </xf>
    <xf numFmtId="0" fontId="10" fillId="0" borderId="27" xfId="0" applyFont="1" applyBorder="1" applyAlignment="1">
      <alignment horizontal="left" vertical="top"/>
    </xf>
    <xf numFmtId="0" fontId="10" fillId="0" borderId="1" xfId="0" applyFont="1" applyBorder="1" applyAlignment="1">
      <alignment horizontal="left" vertical="top"/>
    </xf>
    <xf numFmtId="0" fontId="10" fillId="0" borderId="2" xfId="0" applyFont="1" applyBorder="1" applyAlignment="1">
      <alignment horizontal="left" vertical="top"/>
    </xf>
    <xf numFmtId="0" fontId="0" fillId="0" borderId="2" xfId="0" applyBorder="1" applyAlignment="1">
      <alignment horizontal="left" vertical="top"/>
    </xf>
    <xf numFmtId="0" fontId="0" fillId="0" borderId="3" xfId="0" applyBorder="1" applyAlignment="1">
      <alignment horizontal="left" vertical="top"/>
    </xf>
    <xf numFmtId="0" fontId="2" fillId="0" borderId="4" xfId="0" applyFont="1" applyBorder="1" applyAlignment="1">
      <alignment horizontal="left" vertical="top"/>
    </xf>
    <xf numFmtId="0" fontId="2" fillId="0" borderId="5" xfId="0" applyFont="1" applyBorder="1" applyAlignment="1">
      <alignment horizontal="left" vertical="top"/>
    </xf>
    <xf numFmtId="0" fontId="0" fillId="0" borderId="4" xfId="0" applyBorder="1" applyAlignment="1">
      <alignment horizontal="left" vertical="top"/>
    </xf>
    <xf numFmtId="10" fontId="0" fillId="0" borderId="5" xfId="2" applyNumberFormat="1" applyFont="1" applyFill="1" applyBorder="1" applyAlignment="1">
      <alignment horizontal="left" vertical="top"/>
    </xf>
    <xf numFmtId="0" fontId="0" fillId="0" borderId="5" xfId="0" applyBorder="1" applyAlignment="1">
      <alignment horizontal="left" vertical="top"/>
    </xf>
    <xf numFmtId="0" fontId="10" fillId="0" borderId="4" xfId="0" applyFont="1" applyBorder="1" applyAlignment="1">
      <alignment horizontal="left" vertical="top"/>
    </xf>
    <xf numFmtId="0" fontId="2" fillId="0" borderId="6" xfId="0" applyFont="1" applyBorder="1" applyAlignment="1">
      <alignment horizontal="left" vertical="top"/>
    </xf>
    <xf numFmtId="0" fontId="2" fillId="0" borderId="7" xfId="0" applyFont="1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10" fontId="2" fillId="0" borderId="5" xfId="2" applyNumberFormat="1" applyFont="1" applyFill="1" applyBorder="1" applyAlignment="1">
      <alignment horizontal="left" vertical="top"/>
    </xf>
    <xf numFmtId="43" fontId="10" fillId="0" borderId="0" xfId="0" applyNumberFormat="1" applyFont="1" applyAlignment="1">
      <alignment horizontal="left" vertical="top"/>
    </xf>
    <xf numFmtId="0" fontId="10" fillId="0" borderId="5" xfId="0" applyFont="1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5" fillId="0" borderId="0" xfId="0" applyFont="1" applyAlignment="1">
      <alignment horizontal="left" vertical="top"/>
    </xf>
    <xf numFmtId="43" fontId="2" fillId="0" borderId="0" xfId="1" applyFont="1" applyFill="1" applyBorder="1" applyAlignment="1">
      <alignment horizontal="right" vertical="top"/>
    </xf>
    <xf numFmtId="43" fontId="0" fillId="0" borderId="0" xfId="1" applyFont="1" applyFill="1" applyBorder="1" applyAlignment="1">
      <alignment horizontal="right" vertical="top"/>
    </xf>
    <xf numFmtId="0" fontId="2" fillId="0" borderId="0" xfId="0" applyFont="1" applyAlignment="1">
      <alignment horizontal="right" vertical="top"/>
    </xf>
    <xf numFmtId="0" fontId="2" fillId="0" borderId="0" xfId="0" applyFont="1"/>
    <xf numFmtId="43" fontId="2" fillId="0" borderId="4" xfId="1" applyFont="1" applyFill="1" applyBorder="1" applyAlignment="1">
      <alignment horizontal="left" vertical="top"/>
    </xf>
    <xf numFmtId="43" fontId="0" fillId="0" borderId="0" xfId="0" applyNumberFormat="1" applyAlignment="1">
      <alignment horizontal="left" vertical="top"/>
    </xf>
    <xf numFmtId="0" fontId="10" fillId="0" borderId="28" xfId="0" applyFont="1" applyBorder="1" applyAlignment="1">
      <alignment horizontal="left" vertical="top"/>
    </xf>
    <xf numFmtId="0" fontId="0" fillId="0" borderId="28" xfId="0" applyBorder="1" applyAlignment="1">
      <alignment horizontal="left" vertical="top"/>
    </xf>
    <xf numFmtId="0" fontId="12" fillId="0" borderId="28" xfId="0" applyFont="1" applyBorder="1" applyAlignment="1">
      <alignment horizontal="left" vertical="top"/>
    </xf>
    <xf numFmtId="0" fontId="12" fillId="0" borderId="0" xfId="0" applyFont="1" applyAlignment="1">
      <alignment horizontal="left" vertical="top"/>
    </xf>
    <xf numFmtId="0" fontId="10" fillId="0" borderId="9" xfId="0" applyFont="1" applyBorder="1" applyAlignment="1">
      <alignment horizontal="left" vertical="top"/>
    </xf>
    <xf numFmtId="0" fontId="10" fillId="0" borderId="10" xfId="0" applyFont="1" applyBorder="1" applyAlignment="1">
      <alignment horizontal="left" vertical="top"/>
    </xf>
    <xf numFmtId="0" fontId="10" fillId="0" borderId="11" xfId="0" applyFont="1" applyBorder="1" applyAlignment="1">
      <alignment horizontal="left" vertical="top"/>
    </xf>
    <xf numFmtId="0" fontId="10" fillId="0" borderId="29" xfId="0" applyFont="1" applyBorder="1" applyAlignment="1">
      <alignment horizontal="left" vertical="center"/>
    </xf>
    <xf numFmtId="0" fontId="10" fillId="0" borderId="29" xfId="0" applyFont="1" applyBorder="1" applyAlignment="1">
      <alignment horizontal="left" vertical="top"/>
    </xf>
    <xf numFmtId="10" fontId="0" fillId="0" borderId="0" xfId="2" applyNumberFormat="1" applyFont="1" applyFill="1" applyBorder="1" applyAlignment="1">
      <alignment horizontal="right" vertical="top"/>
    </xf>
    <xf numFmtId="0" fontId="2" fillId="0" borderId="30" xfId="0" applyFont="1" applyBorder="1" applyAlignment="1">
      <alignment horizontal="left" vertical="top"/>
    </xf>
    <xf numFmtId="0" fontId="0" fillId="0" borderId="30" xfId="0" applyBorder="1" applyAlignment="1">
      <alignment horizontal="left" vertical="top"/>
    </xf>
    <xf numFmtId="0" fontId="2" fillId="0" borderId="2" xfId="0" applyFont="1" applyBorder="1" applyAlignment="1">
      <alignment horizontal="left" vertical="top"/>
    </xf>
    <xf numFmtId="43" fontId="0" fillId="0" borderId="2" xfId="1" applyFont="1" applyFill="1" applyBorder="1" applyAlignment="1">
      <alignment horizontal="left" vertical="top"/>
    </xf>
    <xf numFmtId="10" fontId="0" fillId="0" borderId="2" xfId="2" applyNumberFormat="1" applyFont="1" applyFill="1" applyBorder="1" applyAlignment="1">
      <alignment horizontal="right" vertical="top"/>
    </xf>
    <xf numFmtId="0" fontId="0" fillId="0" borderId="31" xfId="0" applyBorder="1" applyAlignment="1">
      <alignment horizontal="left" vertical="top"/>
    </xf>
    <xf numFmtId="0" fontId="2" fillId="0" borderId="31" xfId="0" applyFont="1" applyBorder="1" applyAlignment="1">
      <alignment horizontal="left" vertical="top"/>
    </xf>
    <xf numFmtId="0" fontId="10" fillId="0" borderId="7" xfId="0" applyFont="1" applyBorder="1" applyAlignment="1">
      <alignment horizontal="left" vertical="top"/>
    </xf>
    <xf numFmtId="0" fontId="12" fillId="0" borderId="7" xfId="0" applyFont="1" applyBorder="1" applyAlignment="1">
      <alignment horizontal="left" vertical="top"/>
    </xf>
    <xf numFmtId="0" fontId="10" fillId="0" borderId="9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10" fillId="0" borderId="29" xfId="0" applyFont="1" applyBorder="1" applyAlignment="1">
      <alignment horizontal="left" vertical="center" wrapText="1"/>
    </xf>
    <xf numFmtId="43" fontId="10" fillId="0" borderId="27" xfId="1" applyFont="1" applyFill="1" applyBorder="1" applyAlignment="1">
      <alignment horizontal="right" vertical="top"/>
    </xf>
    <xf numFmtId="10" fontId="10" fillId="0" borderId="27" xfId="2" applyNumberFormat="1" applyFont="1" applyFill="1" applyBorder="1" applyAlignment="1">
      <alignment horizontal="right" vertical="top"/>
    </xf>
    <xf numFmtId="10" fontId="10" fillId="0" borderId="0" xfId="2" applyNumberFormat="1" applyFont="1" applyFill="1" applyBorder="1" applyAlignment="1">
      <alignment horizontal="right" vertical="top"/>
    </xf>
    <xf numFmtId="0" fontId="10" fillId="0" borderId="9" xfId="0" applyFont="1" applyBorder="1" applyAlignment="1">
      <alignment horizontal="center" vertical="center" wrapText="1"/>
    </xf>
    <xf numFmtId="0" fontId="13" fillId="0" borderId="0" xfId="0" applyFont="1" applyAlignment="1">
      <alignment horizontal="left" vertical="top"/>
    </xf>
    <xf numFmtId="0" fontId="4" fillId="2" borderId="1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15" xfId="0" applyFont="1" applyFill="1" applyBorder="1" applyAlignment="1">
      <alignment horizontal="left" vertical="center" wrapText="1"/>
    </xf>
    <xf numFmtId="0" fontId="4" fillId="2" borderId="14" xfId="0" applyFont="1" applyFill="1" applyBorder="1" applyAlignment="1">
      <alignment horizontal="left" vertical="center" wrapText="1"/>
    </xf>
    <xf numFmtId="0" fontId="3" fillId="2" borderId="12" xfId="0" applyFont="1" applyFill="1" applyBorder="1" applyAlignment="1">
      <alignment horizontal="left" vertical="center" wrapText="1"/>
    </xf>
    <xf numFmtId="0" fontId="3" fillId="2" borderId="2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15" xfId="0" applyFont="1" applyFill="1" applyBorder="1" applyAlignment="1">
      <alignment horizontal="left" vertical="center" wrapText="1"/>
    </xf>
    <xf numFmtId="0" fontId="3" fillId="2" borderId="21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left" vertical="center" wrapText="1"/>
    </xf>
    <xf numFmtId="0" fontId="3" fillId="2" borderId="14" xfId="0" applyFont="1" applyFill="1" applyBorder="1" applyAlignment="1">
      <alignment horizontal="left" vertical="center" wrapText="1"/>
    </xf>
    <xf numFmtId="0" fontId="3" fillId="2" borderId="17" xfId="0" applyFont="1" applyFill="1" applyBorder="1" applyAlignment="1">
      <alignment horizontal="left" vertical="center" wrapText="1"/>
    </xf>
    <xf numFmtId="0" fontId="3" fillId="2" borderId="18" xfId="0" applyFont="1" applyFill="1" applyBorder="1" applyAlignment="1">
      <alignment horizontal="left" vertical="center" wrapText="1"/>
    </xf>
    <xf numFmtId="0" fontId="4" fillId="2" borderId="13" xfId="0" applyFont="1" applyFill="1" applyBorder="1" applyAlignment="1">
      <alignment horizontal="left" vertical="center" wrapText="1"/>
    </xf>
    <xf numFmtId="0" fontId="4" fillId="2" borderId="12" xfId="0" applyFont="1" applyFill="1" applyBorder="1" applyAlignment="1">
      <alignment horizontal="left" vertical="center" wrapText="1"/>
    </xf>
    <xf numFmtId="0" fontId="5" fillId="2" borderId="23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5" fillId="2" borderId="15" xfId="0" applyFont="1" applyFill="1" applyBorder="1" applyAlignment="1">
      <alignment horizontal="left" vertical="center" wrapText="1"/>
    </xf>
    <xf numFmtId="0" fontId="5" fillId="2" borderId="21" xfId="0" applyFont="1" applyFill="1" applyBorder="1" applyAlignment="1">
      <alignment horizontal="left" vertical="center" wrapText="1"/>
    </xf>
    <xf numFmtId="0" fontId="5" fillId="2" borderId="0" xfId="0" applyFont="1" applyFill="1" applyAlignment="1">
      <alignment horizontal="left" vertical="center" wrapText="1"/>
    </xf>
    <xf numFmtId="0" fontId="5" fillId="2" borderId="14" xfId="0" applyFont="1" applyFill="1" applyBorder="1" applyAlignment="1">
      <alignment horizontal="left" vertical="center" wrapText="1"/>
    </xf>
    <xf numFmtId="0" fontId="3" fillId="2" borderId="13" xfId="0" applyFont="1" applyFill="1" applyBorder="1" applyAlignment="1">
      <alignment horizontal="left" vertical="center" wrapText="1"/>
    </xf>
    <xf numFmtId="0" fontId="5" fillId="2" borderId="24" xfId="0" applyFont="1" applyFill="1" applyBorder="1" applyAlignment="1">
      <alignment horizontal="left" vertical="center" wrapText="1"/>
    </xf>
    <xf numFmtId="0" fontId="5" fillId="2" borderId="25" xfId="0" applyFont="1" applyFill="1" applyBorder="1" applyAlignment="1">
      <alignment horizontal="left" vertical="center" wrapText="1"/>
    </xf>
    <xf numFmtId="0" fontId="5" fillId="2" borderId="12" xfId="0" applyFont="1" applyFill="1" applyBorder="1" applyAlignment="1">
      <alignment horizontal="left" vertical="center" wrapText="1"/>
    </xf>
    <xf numFmtId="0" fontId="4" fillId="2" borderId="24" xfId="0" applyFont="1" applyFill="1" applyBorder="1" applyAlignment="1">
      <alignment horizontal="left" vertical="center" wrapText="1"/>
    </xf>
    <xf numFmtId="0" fontId="4" fillId="2" borderId="25" xfId="0" applyFont="1" applyFill="1" applyBorder="1" applyAlignment="1">
      <alignment horizontal="left" vertical="center" wrapText="1"/>
    </xf>
    <xf numFmtId="0" fontId="5" fillId="2" borderId="6" xfId="0" applyFont="1" applyFill="1" applyBorder="1" applyAlignment="1">
      <alignment horizontal="left" vertical="center" wrapText="1"/>
    </xf>
    <xf numFmtId="0" fontId="5" fillId="2" borderId="7" xfId="0" applyFont="1" applyFill="1" applyBorder="1" applyAlignment="1">
      <alignment horizontal="left" vertical="center" wrapText="1"/>
    </xf>
    <xf numFmtId="0" fontId="3" fillId="2" borderId="9" xfId="0" applyFont="1" applyFill="1" applyBorder="1" applyAlignment="1">
      <alignment horizontal="left" vertical="center" wrapText="1"/>
    </xf>
    <xf numFmtId="0" fontId="3" fillId="2" borderId="10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3" fillId="2" borderId="25" xfId="0" applyFont="1" applyFill="1" applyBorder="1" applyAlignment="1">
      <alignment horizontal="left" vertical="center" wrapText="1"/>
    </xf>
    <xf numFmtId="0" fontId="5" fillId="2" borderId="13" xfId="0" applyFont="1" applyFill="1" applyBorder="1" applyAlignment="1">
      <alignment horizontal="left" vertical="center" wrapText="1"/>
    </xf>
  </cellXfs>
  <cellStyles count="6">
    <cellStyle name="Comma" xfId="1" builtinId="3"/>
    <cellStyle name="Comma 2" xfId="4" xr:uid="{9A0B40D3-D526-48B1-9476-C7A4F5A7176A}"/>
    <cellStyle name="Normal" xfId="0" builtinId="0"/>
    <cellStyle name="Normal 2" xfId="3" xr:uid="{4F9BF7C2-4F8E-4740-90E2-B6155F90C0A3}"/>
    <cellStyle name="Percent" xfId="2" builtinId="5"/>
    <cellStyle name="Percent 2" xfId="5" xr:uid="{F584797A-CA05-4CD2-9527-6198CFC7B6E0}"/>
  </cellStyles>
  <dxfs count="0"/>
  <tableStyles count="0" defaultTableStyle="TableStyleMedium9" defaultPivotStyle="PivotStyleLight16"/>
  <colors>
    <mruColors>
      <color rgb="FFCC0000"/>
      <color rgb="FFF2E5C0"/>
      <color rgb="FF33CC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DDAA36-584A-0B4A-BB4A-E202BBEDD10D}">
  <dimension ref="A1:G133"/>
  <sheetViews>
    <sheetView zoomScaleNormal="100" workbookViewId="0">
      <selection activeCell="A42" sqref="A42"/>
    </sheetView>
  </sheetViews>
  <sheetFormatPr defaultColWidth="11.1640625" defaultRowHeight="12.75" x14ac:dyDescent="0.2"/>
  <cols>
    <col min="1" max="1" width="117.1640625" bestFit="1" customWidth="1"/>
    <col min="4" max="4" width="10.1640625" bestFit="1" customWidth="1"/>
  </cols>
  <sheetData>
    <row r="1" spans="1:7" ht="22.5" x14ac:dyDescent="0.2">
      <c r="A1" s="12" t="s">
        <v>70</v>
      </c>
    </row>
    <row r="2" spans="1:7" x14ac:dyDescent="0.2">
      <c r="A2" s="13" t="s">
        <v>71</v>
      </c>
    </row>
    <row r="3" spans="1:7" x14ac:dyDescent="0.2">
      <c r="A3" s="14" t="s">
        <v>72</v>
      </c>
    </row>
    <row r="4" spans="1:7" ht="15.75" x14ac:dyDescent="0.2">
      <c r="A4" s="1" t="s">
        <v>0</v>
      </c>
    </row>
    <row r="5" spans="1:7" ht="13.5" thickBot="1" x14ac:dyDescent="0.25">
      <c r="A5" s="3"/>
    </row>
    <row r="6" spans="1:7" ht="21.95" customHeight="1" thickTop="1" thickBot="1" x14ac:dyDescent="0.25">
      <c r="A6" s="17" t="s">
        <v>1</v>
      </c>
      <c r="B6" s="17"/>
      <c r="C6" s="25"/>
      <c r="D6" s="137" t="s">
        <v>2</v>
      </c>
      <c r="E6" s="120"/>
      <c r="F6" s="120"/>
      <c r="G6" s="120"/>
    </row>
    <row r="7" spans="1:7" ht="14.25" thickTop="1" thickBot="1" x14ac:dyDescent="0.25">
      <c r="A7" s="17" t="s">
        <v>3</v>
      </c>
      <c r="B7" s="17"/>
      <c r="C7" s="25"/>
      <c r="D7" s="127"/>
      <c r="E7" s="128"/>
      <c r="F7" s="128"/>
      <c r="G7" s="128"/>
    </row>
    <row r="8" spans="1:7" ht="26.1" customHeight="1" thickTop="1" thickBot="1" x14ac:dyDescent="0.25">
      <c r="A8" s="7" t="s">
        <v>4</v>
      </c>
      <c r="B8" s="18" t="s">
        <v>5</v>
      </c>
      <c r="C8" s="30"/>
      <c r="D8" s="6" t="s">
        <v>6</v>
      </c>
      <c r="E8" s="146" t="s">
        <v>7</v>
      </c>
      <c r="F8" s="146"/>
      <c r="G8" s="146"/>
    </row>
    <row r="9" spans="1:7" ht="21.95" customHeight="1" x14ac:dyDescent="0.2">
      <c r="A9" s="21" t="s">
        <v>8</v>
      </c>
      <c r="B9" s="21"/>
      <c r="C9" s="22"/>
      <c r="D9" s="116" t="s">
        <v>10</v>
      </c>
      <c r="E9" s="117"/>
      <c r="F9" s="117"/>
      <c r="G9" s="117"/>
    </row>
    <row r="10" spans="1:7" ht="21.95" customHeight="1" thickBot="1" x14ac:dyDescent="0.25">
      <c r="A10" s="23" t="s">
        <v>9</v>
      </c>
      <c r="B10" s="23"/>
      <c r="C10" s="24"/>
      <c r="D10" s="118"/>
      <c r="E10" s="119"/>
      <c r="F10" s="119"/>
      <c r="G10" s="119"/>
    </row>
    <row r="11" spans="1:7" ht="14.25" thickTop="1" thickBot="1" x14ac:dyDescent="0.25">
      <c r="A11" s="17" t="s">
        <v>11</v>
      </c>
      <c r="B11" s="17"/>
      <c r="C11" s="25"/>
      <c r="D11" s="137"/>
      <c r="E11" s="120"/>
      <c r="F11" s="120"/>
      <c r="G11" s="120"/>
    </row>
    <row r="12" spans="1:7" ht="13.5" thickTop="1" x14ac:dyDescent="0.2">
      <c r="A12" s="33" t="s">
        <v>12</v>
      </c>
      <c r="B12" s="33"/>
      <c r="C12" s="34"/>
      <c r="D12" s="131"/>
      <c r="E12" s="134"/>
      <c r="F12" s="134"/>
      <c r="G12" s="134"/>
    </row>
    <row r="13" spans="1:7" ht="21.95" customHeight="1" x14ac:dyDescent="0.2">
      <c r="A13" s="26" t="s">
        <v>13</v>
      </c>
      <c r="B13" s="26"/>
      <c r="C13" s="27"/>
      <c r="D13" s="132"/>
      <c r="E13" s="135"/>
      <c r="F13" s="135"/>
      <c r="G13" s="135"/>
    </row>
    <row r="14" spans="1:7" ht="13.5" thickBot="1" x14ac:dyDescent="0.25">
      <c r="A14" s="28" t="s">
        <v>14</v>
      </c>
      <c r="B14" s="28"/>
      <c r="C14" s="29"/>
      <c r="D14" s="133"/>
      <c r="E14" s="136"/>
      <c r="F14" s="136"/>
      <c r="G14" s="136"/>
    </row>
    <row r="15" spans="1:7" ht="14.25" thickTop="1" thickBot="1" x14ac:dyDescent="0.25">
      <c r="A15" s="18" t="s">
        <v>15</v>
      </c>
      <c r="B15" s="18"/>
      <c r="C15" s="30"/>
      <c r="D15" s="127" t="s">
        <v>6</v>
      </c>
      <c r="E15" s="128"/>
      <c r="F15" s="128" t="s">
        <v>7</v>
      </c>
      <c r="G15" s="128"/>
    </row>
    <row r="16" spans="1:7" ht="21.95" customHeight="1" x14ac:dyDescent="0.2">
      <c r="A16" s="21" t="s">
        <v>8</v>
      </c>
      <c r="B16" s="21"/>
      <c r="C16" s="22"/>
      <c r="D16" s="116" t="s">
        <v>17</v>
      </c>
      <c r="E16" s="117"/>
      <c r="F16" s="117"/>
      <c r="G16" s="117"/>
    </row>
    <row r="17" spans="1:7" ht="21.95" customHeight="1" thickBot="1" x14ac:dyDescent="0.25">
      <c r="A17" s="23" t="s">
        <v>16</v>
      </c>
      <c r="B17" s="23"/>
      <c r="C17" s="24"/>
      <c r="D17" s="118"/>
      <c r="E17" s="119"/>
      <c r="F17" s="119"/>
      <c r="G17" s="119"/>
    </row>
    <row r="18" spans="1:7" ht="14.25" thickTop="1" thickBot="1" x14ac:dyDescent="0.25">
      <c r="A18" s="17" t="s">
        <v>11</v>
      </c>
      <c r="B18" s="17"/>
      <c r="C18" s="25"/>
      <c r="D18" s="137"/>
      <c r="E18" s="120"/>
      <c r="F18" s="120"/>
      <c r="G18" s="120"/>
    </row>
    <row r="19" spans="1:7" ht="13.5" thickTop="1" x14ac:dyDescent="0.2">
      <c r="A19" s="33" t="s">
        <v>12</v>
      </c>
      <c r="B19" s="33"/>
      <c r="C19" s="34"/>
      <c r="D19" s="131"/>
      <c r="E19" s="134"/>
      <c r="F19" s="134"/>
      <c r="G19" s="134"/>
    </row>
    <row r="20" spans="1:7" x14ac:dyDescent="0.2">
      <c r="A20" s="26" t="s">
        <v>18</v>
      </c>
      <c r="B20" s="26"/>
      <c r="C20" s="27"/>
      <c r="D20" s="132"/>
      <c r="E20" s="135"/>
      <c r="F20" s="135"/>
      <c r="G20" s="135"/>
    </row>
    <row r="21" spans="1:7" ht="21.95" customHeight="1" x14ac:dyDescent="0.2">
      <c r="A21" s="26" t="s">
        <v>13</v>
      </c>
      <c r="B21" s="26"/>
      <c r="C21" s="27"/>
      <c r="D21" s="132"/>
      <c r="E21" s="135"/>
      <c r="F21" s="135"/>
      <c r="G21" s="135"/>
    </row>
    <row r="22" spans="1:7" ht="13.5" thickBot="1" x14ac:dyDescent="0.25">
      <c r="A22" s="28" t="s">
        <v>19</v>
      </c>
      <c r="B22" s="28"/>
      <c r="C22" s="29"/>
      <c r="D22" s="133"/>
      <c r="E22" s="136"/>
      <c r="F22" s="136"/>
      <c r="G22" s="136"/>
    </row>
    <row r="23" spans="1:7" ht="14.25" thickTop="1" thickBot="1" x14ac:dyDescent="0.25">
      <c r="A23" s="18" t="s">
        <v>20</v>
      </c>
      <c r="B23" s="18"/>
      <c r="C23" s="30"/>
      <c r="D23" s="127" t="s">
        <v>6</v>
      </c>
      <c r="E23" s="128"/>
      <c r="F23" s="128" t="s">
        <v>7</v>
      </c>
      <c r="G23" s="128"/>
    </row>
    <row r="24" spans="1:7" ht="21.95" customHeight="1" x14ac:dyDescent="0.2">
      <c r="A24" s="21" t="s">
        <v>8</v>
      </c>
      <c r="B24" s="21"/>
      <c r="C24" s="22"/>
      <c r="D24" s="116" t="s">
        <v>22</v>
      </c>
      <c r="E24" s="117"/>
      <c r="F24" s="117"/>
      <c r="G24" s="117"/>
    </row>
    <row r="25" spans="1:7" ht="21.95" customHeight="1" thickBot="1" x14ac:dyDescent="0.25">
      <c r="A25" s="23" t="s">
        <v>21</v>
      </c>
      <c r="B25" s="23"/>
      <c r="C25" s="24"/>
      <c r="D25" s="118"/>
      <c r="E25" s="119"/>
      <c r="F25" s="119"/>
      <c r="G25" s="119"/>
    </row>
    <row r="26" spans="1:7" ht="14.25" thickTop="1" thickBot="1" x14ac:dyDescent="0.25">
      <c r="A26" s="17" t="s">
        <v>11</v>
      </c>
      <c r="B26" s="17"/>
      <c r="C26" s="25"/>
      <c r="D26" s="137"/>
      <c r="E26" s="120"/>
      <c r="F26" s="120"/>
      <c r="G26" s="120"/>
    </row>
    <row r="27" spans="1:7" ht="14.25" thickTop="1" thickBot="1" x14ac:dyDescent="0.25">
      <c r="A27" s="17" t="s">
        <v>23</v>
      </c>
      <c r="B27" s="17"/>
      <c r="C27" s="25"/>
      <c r="D27" s="150"/>
      <c r="E27" s="140"/>
      <c r="F27" s="140"/>
      <c r="G27" s="140"/>
    </row>
    <row r="28" spans="1:7" ht="38.1" customHeight="1" thickTop="1" thickBot="1" x14ac:dyDescent="0.25">
      <c r="A28" s="7" t="s">
        <v>24</v>
      </c>
      <c r="B28" s="7" t="s">
        <v>25</v>
      </c>
      <c r="C28" s="7" t="s">
        <v>26</v>
      </c>
      <c r="D28" s="127" t="s">
        <v>6</v>
      </c>
      <c r="E28" s="128"/>
      <c r="F28" s="128" t="s">
        <v>7</v>
      </c>
      <c r="G28" s="128"/>
    </row>
    <row r="29" spans="1:7" ht="13.5" thickBot="1" x14ac:dyDescent="0.25">
      <c r="A29" s="11"/>
      <c r="B29" s="11"/>
      <c r="C29" s="11"/>
      <c r="D29" s="138"/>
      <c r="E29" s="139"/>
      <c r="F29" s="139"/>
      <c r="G29" s="11"/>
    </row>
    <row r="30" spans="1:7" ht="14.25" thickTop="1" thickBot="1" x14ac:dyDescent="0.25">
      <c r="A30" s="17" t="s">
        <v>11</v>
      </c>
      <c r="B30" s="17"/>
      <c r="C30" s="25"/>
      <c r="D30" s="137"/>
      <c r="E30" s="120"/>
      <c r="F30" s="120"/>
      <c r="G30" s="120"/>
    </row>
    <row r="31" spans="1:7" ht="13.5" thickTop="1" x14ac:dyDescent="0.2">
      <c r="A31" s="33" t="s">
        <v>27</v>
      </c>
      <c r="B31" s="33"/>
      <c r="C31" s="34"/>
      <c r="D31" s="121"/>
      <c r="E31" s="124"/>
      <c r="F31" s="124"/>
      <c r="G31" s="124"/>
    </row>
    <row r="32" spans="1:7" ht="21.95" customHeight="1" x14ac:dyDescent="0.2">
      <c r="A32" s="26" t="s">
        <v>13</v>
      </c>
      <c r="B32" s="26"/>
      <c r="C32" s="27"/>
      <c r="D32" s="122"/>
      <c r="E32" s="125"/>
      <c r="F32" s="125"/>
      <c r="G32" s="125"/>
    </row>
    <row r="33" spans="1:7" ht="13.5" thickBot="1" x14ac:dyDescent="0.25">
      <c r="A33" s="28" t="s">
        <v>14</v>
      </c>
      <c r="B33" s="28"/>
      <c r="C33" s="29"/>
      <c r="D33" s="123"/>
      <c r="E33" s="126"/>
      <c r="F33" s="126"/>
      <c r="G33" s="126"/>
    </row>
    <row r="34" spans="1:7" ht="38.1" customHeight="1" thickTop="1" thickBot="1" x14ac:dyDescent="0.25">
      <c r="A34" s="7" t="s">
        <v>24</v>
      </c>
      <c r="B34" s="18" t="s">
        <v>28</v>
      </c>
      <c r="C34" s="30"/>
      <c r="D34" s="127" t="s">
        <v>6</v>
      </c>
      <c r="E34" s="128"/>
      <c r="F34" s="128" t="s">
        <v>7</v>
      </c>
      <c r="G34" s="128"/>
    </row>
    <row r="35" spans="1:7" ht="21.95" customHeight="1" thickBot="1" x14ac:dyDescent="0.25">
      <c r="A35" s="8"/>
      <c r="B35" s="45"/>
      <c r="C35" s="46"/>
      <c r="D35" s="141" t="s">
        <v>29</v>
      </c>
      <c r="E35" s="142"/>
      <c r="F35" s="142"/>
      <c r="G35" s="142"/>
    </row>
    <row r="36" spans="1:7" ht="14.25" thickTop="1" thickBot="1" x14ac:dyDescent="0.25">
      <c r="A36" s="17" t="s">
        <v>11</v>
      </c>
      <c r="B36" s="17"/>
      <c r="C36" s="25"/>
      <c r="D36" s="9"/>
      <c r="E36" s="120"/>
      <c r="F36" s="120"/>
      <c r="G36" s="120"/>
    </row>
    <row r="37" spans="1:7" ht="13.5" thickTop="1" x14ac:dyDescent="0.2">
      <c r="A37" s="33" t="s">
        <v>27</v>
      </c>
      <c r="B37" s="33"/>
      <c r="C37" s="34"/>
      <c r="D37" s="131"/>
      <c r="E37" s="134"/>
      <c r="F37" s="134"/>
      <c r="G37" s="134"/>
    </row>
    <row r="38" spans="1:7" x14ac:dyDescent="0.2">
      <c r="A38" s="26" t="s">
        <v>18</v>
      </c>
      <c r="B38" s="26"/>
      <c r="C38" s="27"/>
      <c r="D38" s="132"/>
      <c r="E38" s="135"/>
      <c r="F38" s="135"/>
      <c r="G38" s="135"/>
    </row>
    <row r="39" spans="1:7" ht="21.95" customHeight="1" x14ac:dyDescent="0.2">
      <c r="A39" s="26" t="s">
        <v>13</v>
      </c>
      <c r="B39" s="26"/>
      <c r="C39" s="27"/>
      <c r="D39" s="132"/>
      <c r="E39" s="135"/>
      <c r="F39" s="135"/>
      <c r="G39" s="135"/>
    </row>
    <row r="40" spans="1:7" ht="13.5" thickBot="1" x14ac:dyDescent="0.25">
      <c r="A40" s="37" t="s">
        <v>19</v>
      </c>
      <c r="B40" s="37"/>
      <c r="C40" s="38"/>
      <c r="D40" s="143"/>
      <c r="E40" s="144"/>
      <c r="F40" s="144"/>
      <c r="G40" s="144"/>
    </row>
    <row r="41" spans="1:7" ht="13.5" thickBot="1" x14ac:dyDescent="0.25">
      <c r="A41" s="39" t="s">
        <v>20</v>
      </c>
      <c r="B41" s="39"/>
      <c r="C41" s="40"/>
      <c r="D41" s="145" t="s">
        <v>6</v>
      </c>
      <c r="E41" s="146"/>
      <c r="F41" s="146" t="s">
        <v>7</v>
      </c>
      <c r="G41" s="146"/>
    </row>
    <row r="42" spans="1:7" ht="21.95" customHeight="1" x14ac:dyDescent="0.2">
      <c r="A42" s="21" t="s">
        <v>8</v>
      </c>
      <c r="B42" s="21"/>
      <c r="C42" s="22"/>
      <c r="D42" s="116" t="s">
        <v>30</v>
      </c>
      <c r="E42" s="117"/>
      <c r="F42" s="117"/>
      <c r="G42" s="117"/>
    </row>
    <row r="43" spans="1:7" ht="21.95" customHeight="1" thickBot="1" x14ac:dyDescent="0.25">
      <c r="A43" s="41" t="s">
        <v>21</v>
      </c>
      <c r="B43" s="41"/>
      <c r="C43" s="42"/>
      <c r="D43" s="147"/>
      <c r="E43" s="148"/>
      <c r="F43" s="148"/>
      <c r="G43" s="148"/>
    </row>
    <row r="44" spans="1:7" ht="13.5" thickBot="1" x14ac:dyDescent="0.25">
      <c r="A44" s="43" t="s">
        <v>11</v>
      </c>
      <c r="B44" s="43"/>
      <c r="C44" s="44"/>
      <c r="D44" s="9"/>
      <c r="E44" s="149"/>
      <c r="F44" s="149"/>
      <c r="G44" s="149"/>
    </row>
    <row r="45" spans="1:7" ht="14.25" thickTop="1" thickBot="1" x14ac:dyDescent="0.25">
      <c r="A45" s="17" t="s">
        <v>31</v>
      </c>
      <c r="B45" s="17"/>
      <c r="C45" s="25"/>
      <c r="D45" s="9"/>
      <c r="E45" s="120"/>
      <c r="F45" s="120"/>
      <c r="G45" s="120"/>
    </row>
    <row r="46" spans="1:7" ht="38.1" customHeight="1" thickTop="1" thickBot="1" x14ac:dyDescent="0.25">
      <c r="A46" s="7" t="s">
        <v>24</v>
      </c>
      <c r="B46" s="7" t="s">
        <v>25</v>
      </c>
      <c r="C46" s="7" t="s">
        <v>26</v>
      </c>
      <c r="D46" s="127" t="s">
        <v>6</v>
      </c>
      <c r="E46" s="128"/>
      <c r="F46" s="128" t="s">
        <v>7</v>
      </c>
      <c r="G46" s="128"/>
    </row>
    <row r="47" spans="1:7" ht="13.5" thickBot="1" x14ac:dyDescent="0.25">
      <c r="A47" s="11"/>
      <c r="B47" s="11"/>
      <c r="C47" s="11"/>
      <c r="D47" s="138"/>
      <c r="E47" s="139"/>
      <c r="F47" s="139"/>
      <c r="G47" s="11"/>
    </row>
    <row r="48" spans="1:7" ht="14.25" thickTop="1" thickBot="1" x14ac:dyDescent="0.25">
      <c r="A48" s="4" t="s">
        <v>11</v>
      </c>
      <c r="B48" s="4"/>
      <c r="C48" s="4"/>
      <c r="D48" s="137"/>
      <c r="E48" s="120"/>
      <c r="F48" s="120"/>
      <c r="G48" s="120"/>
    </row>
    <row r="49" spans="1:7" ht="13.5" thickTop="1" x14ac:dyDescent="0.2">
      <c r="A49" s="33" t="s">
        <v>32</v>
      </c>
      <c r="B49" s="33"/>
      <c r="C49" s="34"/>
      <c r="D49" s="131"/>
      <c r="E49" s="134"/>
      <c r="F49" s="134"/>
      <c r="G49" s="134"/>
    </row>
    <row r="50" spans="1:7" ht="21.95" customHeight="1" x14ac:dyDescent="0.2">
      <c r="A50" s="26" t="s">
        <v>13</v>
      </c>
      <c r="B50" s="26"/>
      <c r="C50" s="27"/>
      <c r="D50" s="132"/>
      <c r="E50" s="135"/>
      <c r="F50" s="135"/>
      <c r="G50" s="135"/>
    </row>
    <row r="51" spans="1:7" ht="13.5" thickBot="1" x14ac:dyDescent="0.25">
      <c r="A51" s="28" t="s">
        <v>14</v>
      </c>
      <c r="B51" s="28"/>
      <c r="C51" s="29"/>
      <c r="D51" s="133"/>
      <c r="E51" s="136"/>
      <c r="F51" s="136"/>
      <c r="G51" s="136"/>
    </row>
    <row r="52" spans="1:7" ht="38.1" customHeight="1" thickTop="1" thickBot="1" x14ac:dyDescent="0.25">
      <c r="A52" s="7" t="s">
        <v>24</v>
      </c>
      <c r="B52" s="7" t="s">
        <v>33</v>
      </c>
      <c r="C52" s="7" t="s">
        <v>34</v>
      </c>
      <c r="D52" s="127" t="s">
        <v>6</v>
      </c>
      <c r="E52" s="128"/>
      <c r="F52" s="128" t="s">
        <v>7</v>
      </c>
      <c r="G52" s="128"/>
    </row>
    <row r="53" spans="1:7" ht="21.95" customHeight="1" thickBot="1" x14ac:dyDescent="0.25">
      <c r="A53" s="8"/>
      <c r="B53" s="8"/>
      <c r="C53" s="8"/>
      <c r="D53" s="141" t="s">
        <v>29</v>
      </c>
      <c r="E53" s="142"/>
      <c r="F53" s="142"/>
      <c r="G53" s="142"/>
    </row>
    <row r="54" spans="1:7" ht="14.25" thickTop="1" thickBot="1" x14ac:dyDescent="0.25">
      <c r="A54" s="17" t="s">
        <v>11</v>
      </c>
      <c r="B54" s="17"/>
      <c r="C54" s="25"/>
      <c r="D54" s="9"/>
      <c r="E54" s="120"/>
      <c r="F54" s="120"/>
      <c r="G54" s="120"/>
    </row>
    <row r="55" spans="1:7" ht="13.5" thickTop="1" x14ac:dyDescent="0.2">
      <c r="A55" s="33" t="s">
        <v>32</v>
      </c>
      <c r="B55" s="33"/>
      <c r="C55" s="34"/>
      <c r="D55" s="121"/>
      <c r="E55" s="124"/>
      <c r="F55" s="124"/>
      <c r="G55" s="124"/>
    </row>
    <row r="56" spans="1:7" x14ac:dyDescent="0.2">
      <c r="A56" s="26" t="s">
        <v>18</v>
      </c>
      <c r="B56" s="26"/>
      <c r="C56" s="27"/>
      <c r="D56" s="122"/>
      <c r="E56" s="125"/>
      <c r="F56" s="125"/>
      <c r="G56" s="125"/>
    </row>
    <row r="57" spans="1:7" ht="21.95" customHeight="1" x14ac:dyDescent="0.2">
      <c r="A57" s="26" t="s">
        <v>13</v>
      </c>
      <c r="B57" s="26"/>
      <c r="C57" s="27"/>
      <c r="D57" s="122"/>
      <c r="E57" s="125"/>
      <c r="F57" s="125"/>
      <c r="G57" s="125"/>
    </row>
    <row r="58" spans="1:7" ht="13.5" thickBot="1" x14ac:dyDescent="0.25">
      <c r="A58" s="28" t="s">
        <v>19</v>
      </c>
      <c r="B58" s="28"/>
      <c r="C58" s="29"/>
      <c r="D58" s="123"/>
      <c r="E58" s="126"/>
      <c r="F58" s="126"/>
      <c r="G58" s="126"/>
    </row>
    <row r="59" spans="1:7" ht="14.25" thickTop="1" thickBot="1" x14ac:dyDescent="0.25">
      <c r="A59" s="18" t="s">
        <v>20</v>
      </c>
      <c r="B59" s="18"/>
      <c r="C59" s="30"/>
      <c r="D59" s="127" t="s">
        <v>6</v>
      </c>
      <c r="E59" s="128"/>
      <c r="F59" s="128" t="s">
        <v>7</v>
      </c>
      <c r="G59" s="128"/>
    </row>
    <row r="60" spans="1:7" ht="21.95" customHeight="1" x14ac:dyDescent="0.2">
      <c r="A60" s="21" t="s">
        <v>8</v>
      </c>
      <c r="B60" s="21"/>
      <c r="C60" s="22"/>
      <c r="D60" s="116" t="s">
        <v>30</v>
      </c>
      <c r="E60" s="117"/>
      <c r="F60" s="117"/>
      <c r="G60" s="117"/>
    </row>
    <row r="61" spans="1:7" ht="21.95" customHeight="1" thickBot="1" x14ac:dyDescent="0.25">
      <c r="A61" s="23" t="s">
        <v>21</v>
      </c>
      <c r="B61" s="23"/>
      <c r="C61" s="24"/>
      <c r="D61" s="118"/>
      <c r="E61" s="119"/>
      <c r="F61" s="119"/>
      <c r="G61" s="119"/>
    </row>
    <row r="62" spans="1:7" ht="14.25" thickTop="1" thickBot="1" x14ac:dyDescent="0.25">
      <c r="A62" s="17" t="s">
        <v>11</v>
      </c>
      <c r="B62" s="17"/>
      <c r="C62" s="25"/>
      <c r="D62" s="9"/>
      <c r="E62" s="120"/>
      <c r="F62" s="120"/>
      <c r="G62" s="120"/>
    </row>
    <row r="63" spans="1:7" ht="14.25" thickTop="1" thickBot="1" x14ac:dyDescent="0.25">
      <c r="A63" s="17" t="s">
        <v>35</v>
      </c>
      <c r="B63" s="17"/>
      <c r="C63" s="25"/>
      <c r="D63" s="10"/>
      <c r="E63" s="140"/>
      <c r="F63" s="140"/>
      <c r="G63" s="140"/>
    </row>
    <row r="64" spans="1:7" ht="38.1" customHeight="1" thickTop="1" thickBot="1" x14ac:dyDescent="0.25">
      <c r="A64" s="7" t="s">
        <v>24</v>
      </c>
      <c r="B64" s="7" t="s">
        <v>25</v>
      </c>
      <c r="C64" s="7" t="s">
        <v>26</v>
      </c>
      <c r="D64" s="127" t="s">
        <v>6</v>
      </c>
      <c r="E64" s="128"/>
      <c r="F64" s="128" t="s">
        <v>7</v>
      </c>
      <c r="G64" s="128"/>
    </row>
    <row r="65" spans="1:7" ht="13.5" thickBot="1" x14ac:dyDescent="0.25">
      <c r="A65" s="11"/>
      <c r="B65" s="4"/>
      <c r="C65" s="11"/>
      <c r="D65" s="138"/>
      <c r="E65" s="139"/>
      <c r="F65" s="139"/>
      <c r="G65" s="139"/>
    </row>
    <row r="66" spans="1:7" ht="14.25" thickTop="1" thickBot="1" x14ac:dyDescent="0.25">
      <c r="A66" s="4" t="s">
        <v>11</v>
      </c>
      <c r="B66" s="4"/>
      <c r="C66" s="4"/>
      <c r="D66" s="137"/>
      <c r="E66" s="120"/>
      <c r="F66" s="120"/>
      <c r="G66" s="120"/>
    </row>
    <row r="67" spans="1:7" ht="13.5" thickTop="1" x14ac:dyDescent="0.2">
      <c r="A67" s="33" t="s">
        <v>36</v>
      </c>
      <c r="B67" s="33"/>
      <c r="C67" s="34"/>
      <c r="D67" s="131"/>
      <c r="E67" s="134"/>
      <c r="F67" s="134"/>
      <c r="G67" s="134"/>
    </row>
    <row r="68" spans="1:7" ht="21.95" customHeight="1" x14ac:dyDescent="0.2">
      <c r="A68" s="26" t="s">
        <v>13</v>
      </c>
      <c r="B68" s="26"/>
      <c r="C68" s="27"/>
      <c r="D68" s="132"/>
      <c r="E68" s="135"/>
      <c r="F68" s="135"/>
      <c r="G68" s="135"/>
    </row>
    <row r="69" spans="1:7" ht="13.5" thickBot="1" x14ac:dyDescent="0.25">
      <c r="A69" s="37" t="s">
        <v>14</v>
      </c>
      <c r="B69" s="37"/>
      <c r="C69" s="38"/>
      <c r="D69" s="143"/>
      <c r="E69" s="144"/>
      <c r="F69" s="144"/>
      <c r="G69" s="144"/>
    </row>
    <row r="70" spans="1:7" ht="36.950000000000003" customHeight="1" thickBot="1" x14ac:dyDescent="0.25">
      <c r="A70" s="7" t="s">
        <v>24</v>
      </c>
      <c r="B70" s="39" t="s">
        <v>28</v>
      </c>
      <c r="C70" s="40"/>
      <c r="D70" s="145" t="s">
        <v>6</v>
      </c>
      <c r="E70" s="146"/>
      <c r="F70" s="146" t="s">
        <v>7</v>
      </c>
      <c r="G70" s="146"/>
    </row>
    <row r="71" spans="1:7" ht="21.95" customHeight="1" thickBot="1" x14ac:dyDescent="0.25">
      <c r="A71" s="11"/>
      <c r="B71" s="35"/>
      <c r="C71" s="36"/>
      <c r="D71" s="141" t="s">
        <v>37</v>
      </c>
      <c r="E71" s="142"/>
      <c r="F71" s="142"/>
      <c r="G71" s="142"/>
    </row>
    <row r="72" spans="1:7" ht="14.25" thickTop="1" thickBot="1" x14ac:dyDescent="0.25">
      <c r="A72" s="17" t="s">
        <v>11</v>
      </c>
      <c r="B72" s="17"/>
      <c r="C72" s="25"/>
      <c r="D72" s="9"/>
      <c r="E72" s="120"/>
      <c r="F72" s="120"/>
      <c r="G72" s="120"/>
    </row>
    <row r="73" spans="1:7" ht="13.5" thickTop="1" x14ac:dyDescent="0.2">
      <c r="A73" s="33" t="s">
        <v>36</v>
      </c>
      <c r="B73" s="33"/>
      <c r="C73" s="34"/>
      <c r="D73" s="131"/>
      <c r="E73" s="134"/>
      <c r="F73" s="134"/>
      <c r="G73" s="134"/>
    </row>
    <row r="74" spans="1:7" x14ac:dyDescent="0.2">
      <c r="A74" s="26" t="s">
        <v>18</v>
      </c>
      <c r="B74" s="26"/>
      <c r="C74" s="27"/>
      <c r="D74" s="132"/>
      <c r="E74" s="135"/>
      <c r="F74" s="135"/>
      <c r="G74" s="135"/>
    </row>
    <row r="75" spans="1:7" ht="21.95" customHeight="1" x14ac:dyDescent="0.2">
      <c r="A75" s="26" t="s">
        <v>13</v>
      </c>
      <c r="B75" s="26"/>
      <c r="C75" s="27"/>
      <c r="D75" s="132"/>
      <c r="E75" s="135"/>
      <c r="F75" s="135"/>
      <c r="G75" s="135"/>
    </row>
    <row r="76" spans="1:7" ht="13.5" thickBot="1" x14ac:dyDescent="0.25">
      <c r="A76" s="28" t="s">
        <v>19</v>
      </c>
      <c r="B76" s="28"/>
      <c r="C76" s="29"/>
      <c r="D76" s="133"/>
      <c r="E76" s="136"/>
      <c r="F76" s="136"/>
      <c r="G76" s="136"/>
    </row>
    <row r="77" spans="1:7" ht="14.25" thickTop="1" thickBot="1" x14ac:dyDescent="0.25">
      <c r="A77" s="18" t="s">
        <v>20</v>
      </c>
      <c r="B77" s="18"/>
      <c r="C77" s="30"/>
      <c r="D77" s="127" t="s">
        <v>6</v>
      </c>
      <c r="E77" s="128"/>
      <c r="F77" s="128" t="s">
        <v>7</v>
      </c>
      <c r="G77" s="128"/>
    </row>
    <row r="78" spans="1:7" ht="21.95" customHeight="1" x14ac:dyDescent="0.2">
      <c r="A78" s="21" t="s">
        <v>8</v>
      </c>
      <c r="B78" s="21"/>
      <c r="C78" s="22"/>
      <c r="D78" s="116" t="s">
        <v>30</v>
      </c>
      <c r="E78" s="117"/>
      <c r="F78" s="117"/>
      <c r="G78" s="117"/>
    </row>
    <row r="79" spans="1:7" ht="21.95" customHeight="1" thickBot="1" x14ac:dyDescent="0.25">
      <c r="A79" s="23" t="s">
        <v>21</v>
      </c>
      <c r="B79" s="23"/>
      <c r="C79" s="24"/>
      <c r="D79" s="118"/>
      <c r="E79" s="119"/>
      <c r="F79" s="119"/>
      <c r="G79" s="119"/>
    </row>
    <row r="80" spans="1:7" ht="14.25" thickTop="1" thickBot="1" x14ac:dyDescent="0.25">
      <c r="A80" s="17" t="s">
        <v>11</v>
      </c>
      <c r="B80" s="17"/>
      <c r="C80" s="25"/>
      <c r="D80" s="9"/>
      <c r="E80" s="120"/>
      <c r="F80" s="120"/>
      <c r="G80" s="120"/>
    </row>
    <row r="81" spans="1:7" ht="14.25" thickTop="1" thickBot="1" x14ac:dyDescent="0.25">
      <c r="A81" s="17" t="s">
        <v>38</v>
      </c>
      <c r="B81" s="17"/>
      <c r="C81" s="25"/>
      <c r="D81" s="10"/>
      <c r="E81" s="140"/>
      <c r="F81" s="140"/>
      <c r="G81" s="140"/>
    </row>
    <row r="82" spans="1:7" ht="38.1" customHeight="1" thickTop="1" thickBot="1" x14ac:dyDescent="0.25">
      <c r="A82" s="7" t="s">
        <v>24</v>
      </c>
      <c r="B82" s="7" t="s">
        <v>25</v>
      </c>
      <c r="C82" s="7" t="s">
        <v>26</v>
      </c>
      <c r="D82" s="127" t="s">
        <v>6</v>
      </c>
      <c r="E82" s="128"/>
      <c r="F82" s="128" t="s">
        <v>7</v>
      </c>
      <c r="G82" s="128"/>
    </row>
    <row r="83" spans="1:7" ht="13.5" thickBot="1" x14ac:dyDescent="0.25">
      <c r="A83" s="11"/>
      <c r="B83" s="4"/>
      <c r="C83" s="11"/>
      <c r="D83" s="138"/>
      <c r="E83" s="139"/>
      <c r="F83" s="139"/>
      <c r="G83" s="139"/>
    </row>
    <row r="84" spans="1:7" ht="14.25" thickTop="1" thickBot="1" x14ac:dyDescent="0.25">
      <c r="A84" s="4" t="s">
        <v>11</v>
      </c>
      <c r="B84" s="4"/>
      <c r="C84" s="4"/>
      <c r="D84" s="137"/>
      <c r="E84" s="120"/>
      <c r="F84" s="120"/>
      <c r="G84" s="120"/>
    </row>
    <row r="85" spans="1:7" ht="13.5" thickTop="1" x14ac:dyDescent="0.2">
      <c r="A85" s="33" t="s">
        <v>39</v>
      </c>
      <c r="B85" s="33"/>
      <c r="C85" s="34"/>
      <c r="D85" s="131"/>
      <c r="E85" s="134"/>
      <c r="F85" s="134"/>
      <c r="G85" s="134"/>
    </row>
    <row r="86" spans="1:7" ht="21.95" customHeight="1" x14ac:dyDescent="0.2">
      <c r="A86" s="26" t="s">
        <v>13</v>
      </c>
      <c r="B86" s="26"/>
      <c r="C86" s="27"/>
      <c r="D86" s="132"/>
      <c r="E86" s="135"/>
      <c r="F86" s="135"/>
      <c r="G86" s="135"/>
    </row>
    <row r="87" spans="1:7" ht="13.5" thickBot="1" x14ac:dyDescent="0.25">
      <c r="A87" s="28" t="s">
        <v>14</v>
      </c>
      <c r="B87" s="28"/>
      <c r="C87" s="29"/>
      <c r="D87" s="133"/>
      <c r="E87" s="136"/>
      <c r="F87" s="136"/>
      <c r="G87" s="136"/>
    </row>
    <row r="88" spans="1:7" ht="14.25" thickTop="1" thickBot="1" x14ac:dyDescent="0.25">
      <c r="A88" s="17" t="s">
        <v>24</v>
      </c>
      <c r="B88" s="17"/>
      <c r="C88" s="25"/>
      <c r="D88" s="137" t="s">
        <v>6</v>
      </c>
      <c r="E88" s="120"/>
      <c r="F88" s="120" t="s">
        <v>7</v>
      </c>
      <c r="G88" s="120"/>
    </row>
    <row r="89" spans="1:7" ht="21.95" customHeight="1" thickTop="1" thickBot="1" x14ac:dyDescent="0.25">
      <c r="A89" s="31"/>
      <c r="B89" s="31"/>
      <c r="C89" s="32"/>
      <c r="D89" s="129" t="s">
        <v>37</v>
      </c>
      <c r="E89" s="130"/>
      <c r="F89" s="130"/>
      <c r="G89" s="130"/>
    </row>
    <row r="90" spans="1:7" ht="14.25" thickTop="1" thickBot="1" x14ac:dyDescent="0.25">
      <c r="A90" s="17" t="s">
        <v>11</v>
      </c>
      <c r="B90" s="17"/>
      <c r="C90" s="25"/>
      <c r="D90" s="9"/>
      <c r="E90" s="120"/>
      <c r="F90" s="120"/>
      <c r="G90" s="120"/>
    </row>
    <row r="91" spans="1:7" ht="13.5" thickTop="1" x14ac:dyDescent="0.2">
      <c r="A91" s="33" t="s">
        <v>40</v>
      </c>
      <c r="B91" s="33"/>
      <c r="C91" s="34"/>
      <c r="D91" s="121"/>
      <c r="E91" s="124"/>
      <c r="F91" s="124"/>
      <c r="G91" s="124"/>
    </row>
    <row r="92" spans="1:7" x14ac:dyDescent="0.2">
      <c r="A92" s="26" t="s">
        <v>18</v>
      </c>
      <c r="B92" s="26"/>
      <c r="C92" s="27"/>
      <c r="D92" s="122"/>
      <c r="E92" s="125"/>
      <c r="F92" s="125"/>
      <c r="G92" s="125"/>
    </row>
    <row r="93" spans="1:7" ht="21.95" customHeight="1" x14ac:dyDescent="0.2">
      <c r="A93" s="26" t="s">
        <v>13</v>
      </c>
      <c r="B93" s="26"/>
      <c r="C93" s="27"/>
      <c r="D93" s="122"/>
      <c r="E93" s="125"/>
      <c r="F93" s="125"/>
      <c r="G93" s="125"/>
    </row>
    <row r="94" spans="1:7" ht="13.5" thickBot="1" x14ac:dyDescent="0.25">
      <c r="A94" s="28" t="s">
        <v>19</v>
      </c>
      <c r="B94" s="28"/>
      <c r="C94" s="29"/>
      <c r="D94" s="123"/>
      <c r="E94" s="126"/>
      <c r="F94" s="126"/>
      <c r="G94" s="126"/>
    </row>
    <row r="95" spans="1:7" ht="14.25" thickTop="1" thickBot="1" x14ac:dyDescent="0.25">
      <c r="A95" s="18" t="s">
        <v>20</v>
      </c>
      <c r="B95" s="18"/>
      <c r="C95" s="30"/>
      <c r="D95" s="127" t="s">
        <v>6</v>
      </c>
      <c r="E95" s="128"/>
      <c r="F95" s="128" t="s">
        <v>7</v>
      </c>
      <c r="G95" s="128"/>
    </row>
    <row r="96" spans="1:7" ht="21.95" customHeight="1" x14ac:dyDescent="0.2">
      <c r="A96" s="21" t="s">
        <v>8</v>
      </c>
      <c r="B96" s="21"/>
      <c r="C96" s="22"/>
      <c r="D96" s="116" t="s">
        <v>30</v>
      </c>
      <c r="E96" s="117"/>
      <c r="F96" s="117"/>
      <c r="G96" s="117"/>
    </row>
    <row r="97" spans="1:7" ht="21.95" customHeight="1" thickBot="1" x14ac:dyDescent="0.25">
      <c r="A97" s="23" t="s">
        <v>21</v>
      </c>
      <c r="B97" s="23"/>
      <c r="C97" s="24"/>
      <c r="D97" s="118"/>
      <c r="E97" s="119"/>
      <c r="F97" s="119"/>
      <c r="G97" s="119"/>
    </row>
    <row r="98" spans="1:7" ht="14.25" thickTop="1" thickBot="1" x14ac:dyDescent="0.25">
      <c r="A98" s="17" t="s">
        <v>11</v>
      </c>
      <c r="B98" s="17"/>
      <c r="C98" s="25"/>
      <c r="D98" s="9"/>
      <c r="E98" s="120"/>
      <c r="F98" s="120"/>
      <c r="G98" s="120"/>
    </row>
    <row r="99" spans="1:7" ht="14.25" thickTop="1" thickBot="1" x14ac:dyDescent="0.25">
      <c r="A99" s="17" t="s">
        <v>41</v>
      </c>
      <c r="B99" s="17"/>
      <c r="C99" s="25"/>
      <c r="D99" s="9"/>
      <c r="E99" s="120"/>
      <c r="F99" s="120"/>
      <c r="G99" s="120"/>
    </row>
    <row r="100" spans="1:7" ht="16.5" thickTop="1" x14ac:dyDescent="0.2">
      <c r="A100" s="5"/>
      <c r="B100" s="5"/>
      <c r="C100" s="5"/>
      <c r="D100" s="5"/>
      <c r="E100" s="5"/>
      <c r="F100" s="5"/>
      <c r="G100" s="5"/>
    </row>
    <row r="101" spans="1:7" x14ac:dyDescent="0.2">
      <c r="A101" s="3"/>
    </row>
    <row r="102" spans="1:7" ht="15.75" x14ac:dyDescent="0.2">
      <c r="A102" s="1" t="s">
        <v>42</v>
      </c>
    </row>
    <row r="103" spans="1:7" ht="13.5" thickBot="1" x14ac:dyDescent="0.25">
      <c r="A103" s="3"/>
    </row>
    <row r="104" spans="1:7" ht="21.95" customHeight="1" thickTop="1" thickBot="1" x14ac:dyDescent="0.25">
      <c r="A104" s="18" t="s">
        <v>43</v>
      </c>
      <c r="B104" s="18"/>
      <c r="C104" s="18"/>
    </row>
    <row r="105" spans="1:7" ht="24.95" customHeight="1" thickBot="1" x14ac:dyDescent="0.25">
      <c r="A105" s="4" t="s">
        <v>44</v>
      </c>
      <c r="B105" s="4" t="s">
        <v>45</v>
      </c>
      <c r="C105" s="4" t="s">
        <v>46</v>
      </c>
    </row>
    <row r="106" spans="1:7" ht="54.95" customHeight="1" thickTop="1" thickBot="1" x14ac:dyDescent="0.25">
      <c r="A106" s="15" t="s">
        <v>47</v>
      </c>
      <c r="B106" s="19" t="s">
        <v>48</v>
      </c>
      <c r="C106" s="19"/>
    </row>
    <row r="107" spans="1:7" ht="54.95" customHeight="1" thickBot="1" x14ac:dyDescent="0.25">
      <c r="A107" s="15" t="s">
        <v>49</v>
      </c>
      <c r="B107" s="20" t="s">
        <v>48</v>
      </c>
      <c r="C107" s="20"/>
    </row>
    <row r="108" spans="1:7" ht="54.95" customHeight="1" thickBot="1" x14ac:dyDescent="0.25">
      <c r="A108" s="15" t="s">
        <v>50</v>
      </c>
      <c r="B108" s="20" t="s">
        <v>48</v>
      </c>
      <c r="C108" s="20"/>
    </row>
    <row r="109" spans="1:7" ht="54.95" customHeight="1" thickBot="1" x14ac:dyDescent="0.25">
      <c r="A109" s="15" t="s">
        <v>51</v>
      </c>
      <c r="B109" s="20" t="s">
        <v>48</v>
      </c>
      <c r="C109" s="20"/>
    </row>
    <row r="110" spans="1:7" ht="13.5" thickBot="1" x14ac:dyDescent="0.25">
      <c r="A110" s="4" t="s">
        <v>11</v>
      </c>
      <c r="B110" s="16"/>
      <c r="C110" s="16"/>
    </row>
    <row r="111" spans="1:7" ht="13.5" thickTop="1" x14ac:dyDescent="0.2">
      <c r="A111" s="47"/>
      <c r="B111" s="49"/>
      <c r="C111" s="49"/>
    </row>
    <row r="112" spans="1:7" ht="15.75" x14ac:dyDescent="0.2">
      <c r="A112" s="1" t="s">
        <v>52</v>
      </c>
    </row>
    <row r="113" spans="1:3" ht="13.5" thickBot="1" x14ac:dyDescent="0.25">
      <c r="A113" s="3"/>
    </row>
    <row r="114" spans="1:3" ht="21.95" customHeight="1" thickTop="1" thickBot="1" x14ac:dyDescent="0.25">
      <c r="A114" s="18" t="s">
        <v>53</v>
      </c>
      <c r="B114" s="18"/>
      <c r="C114" s="18"/>
    </row>
    <row r="115" spans="1:3" ht="108.95" customHeight="1" thickBot="1" x14ac:dyDescent="0.25">
      <c r="A115" s="4" t="s">
        <v>54</v>
      </c>
      <c r="B115" s="4" t="s">
        <v>55</v>
      </c>
      <c r="C115" s="4" t="s">
        <v>56</v>
      </c>
    </row>
    <row r="116" spans="1:3" ht="14.25" thickTop="1" thickBot="1" x14ac:dyDescent="0.25">
      <c r="A116" s="15" t="s">
        <v>3</v>
      </c>
      <c r="B116" s="15"/>
      <c r="C116" s="15"/>
    </row>
    <row r="117" spans="1:3" ht="13.5" thickBot="1" x14ac:dyDescent="0.25">
      <c r="A117" s="15" t="s">
        <v>12</v>
      </c>
      <c r="B117" s="15"/>
      <c r="C117" s="15"/>
    </row>
    <row r="118" spans="1:3" ht="13.5" thickBot="1" x14ac:dyDescent="0.25">
      <c r="A118" s="15" t="s">
        <v>57</v>
      </c>
      <c r="B118" s="15"/>
      <c r="C118" s="15"/>
    </row>
    <row r="119" spans="1:3" ht="13.5" thickBot="1" x14ac:dyDescent="0.25">
      <c r="A119" s="15" t="s">
        <v>58</v>
      </c>
      <c r="B119" s="15"/>
      <c r="C119" s="15"/>
    </row>
    <row r="120" spans="1:3" ht="13.5" thickBot="1" x14ac:dyDescent="0.25">
      <c r="A120" s="15" t="s">
        <v>59</v>
      </c>
      <c r="B120" s="15"/>
      <c r="C120" s="15"/>
    </row>
    <row r="121" spans="1:3" ht="13.5" thickBot="1" x14ac:dyDescent="0.25">
      <c r="A121" s="15" t="s">
        <v>60</v>
      </c>
      <c r="B121" s="15"/>
      <c r="C121" s="15"/>
    </row>
    <row r="122" spans="1:3" ht="13.5" thickBot="1" x14ac:dyDescent="0.25">
      <c r="A122" s="4" t="s">
        <v>11</v>
      </c>
      <c r="B122" s="11"/>
      <c r="C122" s="11"/>
    </row>
    <row r="123" spans="1:3" ht="13.5" thickTop="1" x14ac:dyDescent="0.2">
      <c r="A123" s="47"/>
      <c r="B123" s="48"/>
      <c r="C123" s="48"/>
    </row>
    <row r="124" spans="1:3" ht="15.75" x14ac:dyDescent="0.2">
      <c r="A124" s="1" t="s">
        <v>61</v>
      </c>
    </row>
    <row r="125" spans="1:3" ht="13.5" thickBot="1" x14ac:dyDescent="0.25">
      <c r="A125" s="3"/>
    </row>
    <row r="126" spans="1:3" ht="21.95" customHeight="1" thickTop="1" thickBot="1" x14ac:dyDescent="0.25">
      <c r="A126" s="17" t="s">
        <v>62</v>
      </c>
      <c r="B126" s="17"/>
      <c r="C126" s="17"/>
    </row>
    <row r="127" spans="1:3" ht="96" thickTop="1" thickBot="1" x14ac:dyDescent="0.25">
      <c r="A127" s="4" t="s">
        <v>63</v>
      </c>
      <c r="B127" s="4" t="s">
        <v>64</v>
      </c>
      <c r="C127" s="4" t="s">
        <v>65</v>
      </c>
    </row>
    <row r="128" spans="1:3" ht="14.25" thickTop="1" thickBot="1" x14ac:dyDescent="0.25">
      <c r="A128" s="15" t="s">
        <v>66</v>
      </c>
      <c r="B128" s="15"/>
      <c r="C128" s="15"/>
    </row>
    <row r="129" spans="1:3" ht="13.5" thickBot="1" x14ac:dyDescent="0.25">
      <c r="A129" s="15" t="s">
        <v>67</v>
      </c>
      <c r="B129" s="15"/>
      <c r="C129" s="15"/>
    </row>
    <row r="130" spans="1:3" ht="48.95" customHeight="1" thickBot="1" x14ac:dyDescent="0.25">
      <c r="A130" s="15" t="s">
        <v>68</v>
      </c>
      <c r="B130" s="15"/>
      <c r="C130" s="15"/>
    </row>
    <row r="131" spans="1:3" ht="36.950000000000003" customHeight="1" thickBot="1" x14ac:dyDescent="0.25">
      <c r="A131" s="11" t="s">
        <v>69</v>
      </c>
      <c r="B131" s="11"/>
      <c r="C131" s="11"/>
    </row>
    <row r="132" spans="1:3" ht="13.5" thickTop="1" x14ac:dyDescent="0.2">
      <c r="A132" s="3"/>
    </row>
    <row r="133" spans="1:3" ht="15.75" x14ac:dyDescent="0.2">
      <c r="A133" s="2"/>
    </row>
  </sheetData>
  <mergeCells count="90">
    <mergeCell ref="D9:G10"/>
    <mergeCell ref="D11:G11"/>
    <mergeCell ref="D6:G6"/>
    <mergeCell ref="D7:G7"/>
    <mergeCell ref="E8:G8"/>
    <mergeCell ref="D16:G17"/>
    <mergeCell ref="D18:G18"/>
    <mergeCell ref="D12:G14"/>
    <mergeCell ref="D15:E15"/>
    <mergeCell ref="F15:G15"/>
    <mergeCell ref="D24:G25"/>
    <mergeCell ref="D26:G26"/>
    <mergeCell ref="D27:G27"/>
    <mergeCell ref="D19:G22"/>
    <mergeCell ref="D23:E23"/>
    <mergeCell ref="F23:G23"/>
    <mergeCell ref="D28:E28"/>
    <mergeCell ref="F28:G28"/>
    <mergeCell ref="D29:F29"/>
    <mergeCell ref="D30:E30"/>
    <mergeCell ref="F30:G30"/>
    <mergeCell ref="D35:G35"/>
    <mergeCell ref="E36:G36"/>
    <mergeCell ref="D31:D33"/>
    <mergeCell ref="E31:G33"/>
    <mergeCell ref="D34:E34"/>
    <mergeCell ref="F34:G34"/>
    <mergeCell ref="D42:G43"/>
    <mergeCell ref="E44:G44"/>
    <mergeCell ref="E45:G45"/>
    <mergeCell ref="D37:D40"/>
    <mergeCell ref="E37:G40"/>
    <mergeCell ref="D41:E41"/>
    <mergeCell ref="F41:G41"/>
    <mergeCell ref="D46:E46"/>
    <mergeCell ref="F46:G46"/>
    <mergeCell ref="D47:F47"/>
    <mergeCell ref="D48:E48"/>
    <mergeCell ref="F48:G48"/>
    <mergeCell ref="D53:G53"/>
    <mergeCell ref="E54:G54"/>
    <mergeCell ref="D49:D51"/>
    <mergeCell ref="E49:G51"/>
    <mergeCell ref="D52:E52"/>
    <mergeCell ref="F52:G52"/>
    <mergeCell ref="D60:G61"/>
    <mergeCell ref="E62:G62"/>
    <mergeCell ref="E63:G63"/>
    <mergeCell ref="D55:D58"/>
    <mergeCell ref="E55:G58"/>
    <mergeCell ref="D59:E59"/>
    <mergeCell ref="F59:G59"/>
    <mergeCell ref="D64:E64"/>
    <mergeCell ref="F64:G64"/>
    <mergeCell ref="D65:E65"/>
    <mergeCell ref="F65:G65"/>
    <mergeCell ref="D66:E66"/>
    <mergeCell ref="F66:G66"/>
    <mergeCell ref="D71:G71"/>
    <mergeCell ref="E72:G72"/>
    <mergeCell ref="D67:D69"/>
    <mergeCell ref="E67:G69"/>
    <mergeCell ref="D70:E70"/>
    <mergeCell ref="F70:G70"/>
    <mergeCell ref="D78:G79"/>
    <mergeCell ref="E80:G80"/>
    <mergeCell ref="E81:G81"/>
    <mergeCell ref="D73:D76"/>
    <mergeCell ref="E73:G76"/>
    <mergeCell ref="D77:E77"/>
    <mergeCell ref="F77:G77"/>
    <mergeCell ref="D82:E82"/>
    <mergeCell ref="F82:G82"/>
    <mergeCell ref="D83:E83"/>
    <mergeCell ref="F83:G83"/>
    <mergeCell ref="D84:E84"/>
    <mergeCell ref="F84:G84"/>
    <mergeCell ref="D89:G89"/>
    <mergeCell ref="E90:G90"/>
    <mergeCell ref="D85:D87"/>
    <mergeCell ref="E85:G87"/>
    <mergeCell ref="D88:E88"/>
    <mergeCell ref="F88:G88"/>
    <mergeCell ref="D96:G97"/>
    <mergeCell ref="E98:G98"/>
    <mergeCell ref="E99:G99"/>
    <mergeCell ref="D91:D94"/>
    <mergeCell ref="E91:G94"/>
    <mergeCell ref="D95:E95"/>
    <mergeCell ref="F95:G95"/>
  </mergeCells>
  <pageMargins left="0.7" right="0.7" top="0.75" bottom="0.75" header="0.3" footer="0.3"/>
  <headerFooter>
    <oddFooter>&amp;L_x000D_&amp;1#&amp;"Calibri"&amp;10&amp;K000000 INTERNAL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1C2E7D-55A2-4764-B11C-E727E7C5DD5F}">
  <dimension ref="A2:J196"/>
  <sheetViews>
    <sheetView topLeftCell="A169" zoomScaleNormal="100" workbookViewId="0">
      <selection activeCell="F193" sqref="F193"/>
    </sheetView>
  </sheetViews>
  <sheetFormatPr defaultRowHeight="12.75" x14ac:dyDescent="0.2"/>
  <cols>
    <col min="1" max="1" width="92.33203125" customWidth="1"/>
    <col min="2" max="2" width="22.33203125" customWidth="1"/>
    <col min="3" max="3" width="24.6640625" customWidth="1"/>
    <col min="4" max="4" width="17.33203125" customWidth="1"/>
    <col min="5" max="5" width="17.5" customWidth="1"/>
    <col min="6" max="6" width="16.33203125" customWidth="1"/>
    <col min="7" max="7" width="12.1640625" customWidth="1"/>
  </cols>
  <sheetData>
    <row r="2" spans="1:7" x14ac:dyDescent="0.2">
      <c r="A2" s="52" t="s">
        <v>82</v>
      </c>
      <c r="B2" s="52" t="s">
        <v>181</v>
      </c>
      <c r="C2" s="50"/>
    </row>
    <row r="4" spans="1:7" ht="13.5" thickBot="1" x14ac:dyDescent="0.25">
      <c r="A4" s="52" t="s">
        <v>73</v>
      </c>
      <c r="B4" s="50"/>
      <c r="C4" s="50"/>
    </row>
    <row r="5" spans="1:7" x14ac:dyDescent="0.2">
      <c r="A5" s="61" t="s">
        <v>3</v>
      </c>
      <c r="B5" s="62"/>
      <c r="C5" s="62"/>
      <c r="D5" s="63"/>
      <c r="E5" s="63"/>
      <c r="F5" s="63"/>
      <c r="G5" s="64"/>
    </row>
    <row r="6" spans="1:7" x14ac:dyDescent="0.2">
      <c r="A6" s="70" t="s">
        <v>79</v>
      </c>
      <c r="B6" s="52" t="s">
        <v>74</v>
      </c>
      <c r="C6" s="52" t="s">
        <v>88</v>
      </c>
      <c r="D6" s="52"/>
      <c r="E6" s="52" t="s">
        <v>80</v>
      </c>
      <c r="F6" s="52" t="s">
        <v>81</v>
      </c>
      <c r="G6" s="78" t="s">
        <v>46</v>
      </c>
    </row>
    <row r="7" spans="1:7" x14ac:dyDescent="0.2">
      <c r="A7" s="67" t="s">
        <v>174</v>
      </c>
      <c r="B7" t="str">
        <f>$A$5</f>
        <v>Cash</v>
      </c>
      <c r="E7" s="50" t="s">
        <v>66</v>
      </c>
      <c r="F7" s="55" t="e">
        <f>SUMIFS(#REF!,#REF!,#REF!,#REF!,#REF!)</f>
        <v>#REF!</v>
      </c>
      <c r="G7" s="68" t="e">
        <f>SUMIFS(#REF!,#REF!,#REF!,#REF!,A7)</f>
        <v>#REF!</v>
      </c>
    </row>
    <row r="8" spans="1:7" x14ac:dyDescent="0.2">
      <c r="A8" s="67" t="s">
        <v>168</v>
      </c>
      <c r="B8" t="str">
        <f t="shared" ref="B8:B10" si="0">$A$5</f>
        <v>Cash</v>
      </c>
      <c r="E8" s="50" t="s">
        <v>66</v>
      </c>
      <c r="F8" s="55" t="e">
        <f>SUMIFS(#REF!,#REF!,#REF!,#REF!,A8)</f>
        <v>#REF!</v>
      </c>
      <c r="G8" s="68" t="e">
        <f>SUMIFS(#REF!,#REF!,#REF!,#REF!,A8)</f>
        <v>#REF!</v>
      </c>
    </row>
    <row r="9" spans="1:7" x14ac:dyDescent="0.2">
      <c r="A9" s="67" t="s">
        <v>171</v>
      </c>
      <c r="B9" t="str">
        <f t="shared" si="0"/>
        <v>Cash</v>
      </c>
      <c r="E9" s="50" t="s">
        <v>66</v>
      </c>
      <c r="F9" s="55" t="e">
        <f>SUMIFS(#REF!,#REF!,#REF!,#REF!,A9)</f>
        <v>#REF!</v>
      </c>
      <c r="G9" s="68" t="e">
        <f>SUMIFS(#REF!,#REF!,#REF!,#REF!,A9)</f>
        <v>#REF!</v>
      </c>
    </row>
    <row r="10" spans="1:7" x14ac:dyDescent="0.2">
      <c r="A10" s="65" t="s">
        <v>115</v>
      </c>
      <c r="B10" t="str">
        <f t="shared" si="0"/>
        <v>Cash</v>
      </c>
      <c r="E10" s="50" t="s">
        <v>66</v>
      </c>
      <c r="F10" s="55" t="e">
        <f>SUMIFS(#REF!,#REF!,#REF!,#REF!,A10)</f>
        <v>#REF!</v>
      </c>
      <c r="G10" s="68" t="e">
        <f>SUMIFS(#REF!,#REF!,#REF!,#REF!,A10)</f>
        <v>#REF!</v>
      </c>
    </row>
    <row r="11" spans="1:7" x14ac:dyDescent="0.2">
      <c r="A11" s="67"/>
      <c r="E11" s="50"/>
      <c r="F11" s="55"/>
      <c r="G11" s="68"/>
    </row>
    <row r="12" spans="1:7" x14ac:dyDescent="0.2">
      <c r="A12" s="67"/>
      <c r="E12" s="50"/>
      <c r="G12" s="69"/>
    </row>
    <row r="13" spans="1:7" ht="13.5" thickBot="1" x14ac:dyDescent="0.25">
      <c r="A13" s="70" t="s">
        <v>87</v>
      </c>
      <c r="B13" s="52"/>
      <c r="C13" s="52"/>
      <c r="D13" s="52"/>
      <c r="E13" s="52"/>
      <c r="F13" s="56" t="e">
        <f>SUM(F7:F12)</f>
        <v>#REF!</v>
      </c>
      <c r="G13" s="69"/>
    </row>
    <row r="14" spans="1:7" ht="14.25" thickTop="1" thickBot="1" x14ac:dyDescent="0.25">
      <c r="A14" s="71"/>
      <c r="B14" s="72"/>
      <c r="C14" s="72"/>
      <c r="D14" s="73"/>
      <c r="E14" s="73"/>
      <c r="F14" s="73"/>
      <c r="G14" s="74"/>
    </row>
    <row r="15" spans="1:7" x14ac:dyDescent="0.2">
      <c r="A15" s="61" t="s">
        <v>86</v>
      </c>
      <c r="B15" s="63"/>
      <c r="C15" s="63"/>
      <c r="D15" s="63"/>
      <c r="E15" s="63"/>
      <c r="F15" s="63"/>
      <c r="G15" s="64"/>
    </row>
    <row r="16" spans="1:7" x14ac:dyDescent="0.2">
      <c r="A16" s="65" t="s">
        <v>14</v>
      </c>
      <c r="B16" s="50"/>
      <c r="C16" s="50"/>
      <c r="G16" s="69"/>
    </row>
    <row r="17" spans="1:10" x14ac:dyDescent="0.2">
      <c r="A17" s="70" t="s">
        <v>84</v>
      </c>
      <c r="B17" s="52" t="s">
        <v>74</v>
      </c>
      <c r="C17" s="52" t="s">
        <v>88</v>
      </c>
      <c r="D17" s="52"/>
      <c r="E17" s="52"/>
      <c r="F17" s="52" t="s">
        <v>81</v>
      </c>
      <c r="G17" s="78" t="s">
        <v>46</v>
      </c>
      <c r="J17" s="57" t="str">
        <f>CONCATENATE(C18,A16)</f>
        <v>Australian Fixed IncomeInternally managed</v>
      </c>
    </row>
    <row r="18" spans="1:10" x14ac:dyDescent="0.2">
      <c r="A18" s="67" t="str">
        <f>IFERROR(VLOOKUP($A$15 &amp; C18 &amp; $A$16,#REF!,2,0),"-")</f>
        <v>-</v>
      </c>
      <c r="B18" s="50" t="str">
        <f>A15</f>
        <v>Fixed income</v>
      </c>
      <c r="C18" t="s">
        <v>92</v>
      </c>
      <c r="F18" s="55" t="e">
        <f>SUMIFS(#REF!,#REF!,#REF!,#REF!,#REF!,#REF!,$A$16,#REF!,'TMSP '!A18)</f>
        <v>#REF!</v>
      </c>
      <c r="G18" s="68" t="e">
        <f>SUMIFS(#REF!,#REF!,#REF!,#REF!,A18)</f>
        <v>#REF!</v>
      </c>
      <c r="J18" s="57" t="str">
        <f>CONCATENATE(C19,A16)</f>
        <v>International Fixed IncomeInternally managed</v>
      </c>
    </row>
    <row r="19" spans="1:10" x14ac:dyDescent="0.2">
      <c r="A19" s="67" t="str">
        <f>IFERROR(VLOOKUP($A$15 &amp; C19 &amp; $A$16,#REF!,2,0),"-")</f>
        <v>-</v>
      </c>
      <c r="B19" s="50" t="str">
        <f>A15</f>
        <v>Fixed income</v>
      </c>
      <c r="C19" s="50" t="s">
        <v>93</v>
      </c>
      <c r="F19" s="55" t="e">
        <f>SUMIFS(#REF!,#REF!,#REF!,#REF!,#REF!,#REF!,$A$16,#REF!,'TMSP '!A19)</f>
        <v>#REF!</v>
      </c>
      <c r="G19" s="68" t="e">
        <f>SUMIFS(#REF!,#REF!,#REF!,#REF!,A19)</f>
        <v>#REF!</v>
      </c>
    </row>
    <row r="20" spans="1:10" x14ac:dyDescent="0.2">
      <c r="A20" s="65"/>
      <c r="B20" s="50"/>
      <c r="C20" s="50"/>
      <c r="G20" s="69"/>
    </row>
    <row r="21" spans="1:10" ht="13.5" thickBot="1" x14ac:dyDescent="0.25">
      <c r="A21" s="70" t="s">
        <v>111</v>
      </c>
      <c r="F21" s="51"/>
      <c r="G21" s="69"/>
    </row>
    <row r="22" spans="1:10" ht="13.5" thickTop="1" x14ac:dyDescent="0.2">
      <c r="A22" s="67"/>
      <c r="B22" s="50"/>
      <c r="C22" s="50"/>
      <c r="G22" s="69"/>
    </row>
    <row r="23" spans="1:10" x14ac:dyDescent="0.2">
      <c r="A23" s="70" t="s">
        <v>86</v>
      </c>
      <c r="G23" s="69"/>
    </row>
    <row r="24" spans="1:10" x14ac:dyDescent="0.2">
      <c r="A24" s="65" t="s">
        <v>19</v>
      </c>
      <c r="G24" s="69"/>
    </row>
    <row r="25" spans="1:10" x14ac:dyDescent="0.2">
      <c r="A25" s="70" t="s">
        <v>84</v>
      </c>
      <c r="B25" s="52" t="s">
        <v>74</v>
      </c>
      <c r="C25" s="52" t="s">
        <v>88</v>
      </c>
      <c r="D25" s="52"/>
      <c r="E25" s="52"/>
      <c r="F25" s="52" t="s">
        <v>81</v>
      </c>
      <c r="G25" s="78" t="s">
        <v>46</v>
      </c>
    </row>
    <row r="26" spans="1:10" x14ac:dyDescent="0.2">
      <c r="A26" s="67" t="s">
        <v>179</v>
      </c>
      <c r="B26" s="50" t="str">
        <f t="shared" ref="B26:B33" si="1">$A$23</f>
        <v>Fixed income</v>
      </c>
      <c r="C26" s="50" t="s">
        <v>92</v>
      </c>
      <c r="F26" s="55" t="e">
        <f>SUMIFS(#REF!,#REF!,#REF!,#REF!,#REF!,#REF!,#REF!,#REF!,'TMSP '!A26)</f>
        <v>#REF!</v>
      </c>
      <c r="G26" s="68" t="e">
        <f>SUMIFS(#REF!,#REF!,#REF!,#REF!,#REF!,#REF!,#REF!,#REF!,A26)</f>
        <v>#REF!</v>
      </c>
    </row>
    <row r="27" spans="1:10" x14ac:dyDescent="0.2">
      <c r="A27" s="67" t="s">
        <v>176</v>
      </c>
      <c r="B27" s="50" t="str">
        <f t="shared" si="1"/>
        <v>Fixed income</v>
      </c>
      <c r="C27" s="50" t="s">
        <v>92</v>
      </c>
      <c r="F27" s="55" t="e">
        <f>SUMIFS(#REF!,#REF!,#REF!,#REF!,#REF!,#REF!,#REF!,#REF!,'TMSP '!A27)</f>
        <v>#REF!</v>
      </c>
      <c r="G27" s="68" t="e">
        <f>SUMIFS(#REF!,#REF!,#REF!,#REF!,#REF!,#REF!,#REF!,#REF!,A27)</f>
        <v>#REF!</v>
      </c>
    </row>
    <row r="28" spans="1:10" x14ac:dyDescent="0.2">
      <c r="A28" s="67" t="s">
        <v>172</v>
      </c>
      <c r="B28" s="50" t="str">
        <f t="shared" si="1"/>
        <v>Fixed income</v>
      </c>
      <c r="C28" s="50" t="s">
        <v>92</v>
      </c>
      <c r="F28" s="55" t="e">
        <f>SUMIFS(#REF!,#REF!,#REF!,#REF!,#REF!,#REF!,#REF!,#REF!,'TMSP '!A28)</f>
        <v>#REF!</v>
      </c>
      <c r="G28" s="68" t="e">
        <f>SUMIFS(#REF!,#REF!,#REF!,#REF!,#REF!,#REF!,#REF!,#REF!,A28)</f>
        <v>#REF!</v>
      </c>
    </row>
    <row r="29" spans="1:10" x14ac:dyDescent="0.2">
      <c r="A29" s="67" t="s">
        <v>174</v>
      </c>
      <c r="B29" s="50" t="str">
        <f t="shared" si="1"/>
        <v>Fixed income</v>
      </c>
      <c r="C29" s="50" t="s">
        <v>92</v>
      </c>
      <c r="F29" s="55" t="e">
        <f>SUMIFS(#REF!,#REF!,#REF!,#REF!,#REF!,#REF!,#REF!,#REF!,'TMSP '!A29)</f>
        <v>#REF!</v>
      </c>
      <c r="G29" s="68" t="e">
        <f>SUMIFS(#REF!,#REF!,#REF!,#REF!,#REF!,#REF!,#REF!,#REF!,A29)</f>
        <v>#REF!</v>
      </c>
    </row>
    <row r="30" spans="1:10" x14ac:dyDescent="0.2">
      <c r="A30" s="67" t="s">
        <v>168</v>
      </c>
      <c r="B30" s="50" t="str">
        <f t="shared" si="1"/>
        <v>Fixed income</v>
      </c>
      <c r="C30" s="50" t="s">
        <v>92</v>
      </c>
      <c r="F30" s="55" t="e">
        <f>SUMIFS(#REF!,#REF!,#REF!,#REF!,#REF!,#REF!,#REF!,#REF!,'TMSP '!A30)</f>
        <v>#REF!</v>
      </c>
      <c r="G30" s="68" t="e">
        <f>SUMIFS(#REF!,#REF!,#REF!,#REF!,#REF!,#REF!,#REF!,#REF!,A30)</f>
        <v>#REF!</v>
      </c>
    </row>
    <row r="31" spans="1:10" x14ac:dyDescent="0.2">
      <c r="A31" s="67" t="s">
        <v>171</v>
      </c>
      <c r="B31" s="50" t="str">
        <f t="shared" si="1"/>
        <v>Fixed income</v>
      </c>
      <c r="C31" s="50" t="s">
        <v>92</v>
      </c>
      <c r="F31" s="55" t="e">
        <f>SUMIFS(#REF!,#REF!,#REF!,#REF!,#REF!,#REF!,#REF!,#REF!,'TMSP '!A31)</f>
        <v>#REF!</v>
      </c>
      <c r="G31" s="68" t="e">
        <f>SUMIFS(#REF!,#REF!,#REF!,#REF!,#REF!,#REF!,#REF!,#REF!,A31)</f>
        <v>#REF!</v>
      </c>
    </row>
    <row r="32" spans="1:10" x14ac:dyDescent="0.2">
      <c r="A32" s="67" t="s">
        <v>115</v>
      </c>
      <c r="B32" s="50" t="str">
        <f t="shared" si="1"/>
        <v>Fixed income</v>
      </c>
      <c r="C32" s="50" t="s">
        <v>92</v>
      </c>
      <c r="F32" s="55" t="e">
        <f>SUMIFS(#REF!,#REF!,#REF!,#REF!,#REF!,#REF!,#REF!,#REF!,'TMSP '!A32)</f>
        <v>#REF!</v>
      </c>
      <c r="G32" s="68" t="e">
        <f>SUMIFS(#REF!,#REF!,#REF!,#REF!,#REF!,#REF!,#REF!,#REF!,A32)</f>
        <v>#REF!</v>
      </c>
    </row>
    <row r="33" spans="1:10" x14ac:dyDescent="0.2">
      <c r="A33" s="67" t="s">
        <v>180</v>
      </c>
      <c r="B33" s="50" t="str">
        <f t="shared" si="1"/>
        <v>Fixed income</v>
      </c>
      <c r="C33" s="50" t="s">
        <v>93</v>
      </c>
      <c r="F33" s="55" t="e">
        <f>SUMIFS(#REF!,#REF!,#REF!,#REF!,#REF!,#REF!,#REF!,#REF!,'TMSP '!A33)</f>
        <v>#REF!</v>
      </c>
      <c r="G33" s="68" t="e">
        <f>SUMIFS(#REF!,#REF!,#REF!,#REF!,#REF!,#REF!,#REF!,#REF!,A33)</f>
        <v>#REF!</v>
      </c>
    </row>
    <row r="34" spans="1:10" x14ac:dyDescent="0.2">
      <c r="A34" s="67" t="s">
        <v>179</v>
      </c>
      <c r="B34" s="50" t="s">
        <v>86</v>
      </c>
      <c r="C34" s="50" t="s">
        <v>93</v>
      </c>
      <c r="F34" s="55" t="e">
        <f>SUMIFS(#REF!,#REF!,#REF!,#REF!,#REF!,#REF!,#REF!,#REF!,'TMSP '!A34)</f>
        <v>#REF!</v>
      </c>
      <c r="G34" s="68" t="e">
        <f>SUMIFS(#REF!,#REF!,#REF!,#REF!,#REF!,#REF!,#REF!,#REF!,A34)</f>
        <v>#REF!</v>
      </c>
    </row>
    <row r="35" spans="1:10" x14ac:dyDescent="0.2">
      <c r="A35" s="54" t="s">
        <v>177</v>
      </c>
      <c r="B35" s="50" t="s">
        <v>86</v>
      </c>
      <c r="C35" s="50" t="s">
        <v>93</v>
      </c>
      <c r="F35" s="55" t="e">
        <f>SUMIFS(#REF!,#REF!,#REF!,#REF!,#REF!,#REF!,#REF!,#REF!,'TMSP '!A35)</f>
        <v>#REF!</v>
      </c>
      <c r="G35" s="68" t="e">
        <f>SUMIFS(#REF!,#REF!,#REF!,#REF!,#REF!,#REF!,#REF!,#REF!,A35)</f>
        <v>#REF!</v>
      </c>
    </row>
    <row r="36" spans="1:10" x14ac:dyDescent="0.2">
      <c r="A36" s="67" t="s">
        <v>174</v>
      </c>
      <c r="B36" s="50" t="s">
        <v>86</v>
      </c>
      <c r="C36" s="50" t="s">
        <v>93</v>
      </c>
      <c r="F36" s="55" t="e">
        <f>SUMIFS(#REF!,#REF!,#REF!,#REF!,#REF!,#REF!,#REF!,#REF!,'TMSP '!A36)</f>
        <v>#REF!</v>
      </c>
      <c r="G36" s="68" t="e">
        <f>SUMIFS(#REF!,#REF!,#REF!,#REF!,#REF!,#REF!,#REF!,#REF!,A36)</f>
        <v>#REF!</v>
      </c>
    </row>
    <row r="37" spans="1:10" x14ac:dyDescent="0.2">
      <c r="A37" s="67" t="s">
        <v>168</v>
      </c>
      <c r="B37" s="50" t="s">
        <v>86</v>
      </c>
      <c r="C37" s="50" t="s">
        <v>93</v>
      </c>
      <c r="F37" s="55" t="e">
        <f>SUMIFS(#REF!,#REF!,#REF!,#REF!,#REF!,#REF!,#REF!,#REF!,'TMSP '!A37)</f>
        <v>#REF!</v>
      </c>
      <c r="G37" s="68" t="e">
        <f>SUMIFS(#REF!,#REF!,#REF!,#REF!,#REF!,#REF!,#REF!,#REF!,A37)</f>
        <v>#REF!</v>
      </c>
    </row>
    <row r="38" spans="1:10" x14ac:dyDescent="0.2">
      <c r="A38" s="67" t="s">
        <v>171</v>
      </c>
      <c r="B38" s="50" t="s">
        <v>86</v>
      </c>
      <c r="C38" s="50" t="s">
        <v>93</v>
      </c>
      <c r="F38" s="55" t="e">
        <f>SUMIFS(#REF!,#REF!,#REF!,#REF!,#REF!,#REF!,#REF!,#REF!,'TMSP '!A38)</f>
        <v>#REF!</v>
      </c>
      <c r="G38" s="68" t="e">
        <f>SUMIFS(#REF!,#REF!,#REF!,#REF!,#REF!,#REF!,#REF!,#REF!,A38)</f>
        <v>#REF!</v>
      </c>
    </row>
    <row r="39" spans="1:10" x14ac:dyDescent="0.2">
      <c r="A39" s="67" t="s">
        <v>115</v>
      </c>
      <c r="B39" s="50" t="s">
        <v>86</v>
      </c>
      <c r="C39" s="50" t="s">
        <v>93</v>
      </c>
      <c r="F39" s="55" t="e">
        <f>SUMIFS(#REF!,#REF!,#REF!,#REF!,#REF!,#REF!,#REF!,#REF!,'TMSP '!A39)</f>
        <v>#REF!</v>
      </c>
      <c r="G39" s="68" t="e">
        <f>SUMIFS(#REF!,#REF!,#REF!,#REF!,#REF!,#REF!,#REF!,#REF!,A39)</f>
        <v>#REF!</v>
      </c>
    </row>
    <row r="40" spans="1:10" x14ac:dyDescent="0.2">
      <c r="A40" s="67"/>
      <c r="G40" s="68"/>
    </row>
    <row r="41" spans="1:10" ht="13.5" thickBot="1" x14ac:dyDescent="0.25">
      <c r="A41" s="70" t="s">
        <v>112</v>
      </c>
      <c r="B41" s="50"/>
      <c r="C41" s="50"/>
      <c r="F41" s="59" t="e">
        <f>SUM(F26:F40)</f>
        <v>#REF!</v>
      </c>
      <c r="G41" s="69"/>
    </row>
    <row r="42" spans="1:10" ht="13.5" thickTop="1" x14ac:dyDescent="0.2">
      <c r="A42" s="67"/>
      <c r="G42" s="69"/>
    </row>
    <row r="43" spans="1:10" ht="13.5" thickBot="1" x14ac:dyDescent="0.25">
      <c r="A43" s="70" t="s">
        <v>85</v>
      </c>
      <c r="B43" s="52"/>
      <c r="C43" s="52"/>
      <c r="D43" s="52"/>
      <c r="E43" s="52"/>
      <c r="F43" s="53" t="e">
        <f>F21+F41</f>
        <v>#REF!</v>
      </c>
      <c r="G43" s="69"/>
    </row>
    <row r="44" spans="1:10" ht="14.25" thickTop="1" thickBot="1" x14ac:dyDescent="0.25">
      <c r="A44" s="75"/>
      <c r="B44" s="73"/>
      <c r="C44" s="73"/>
      <c r="D44" s="73"/>
      <c r="E44" s="73"/>
      <c r="F44" s="73"/>
      <c r="G44" s="74"/>
    </row>
    <row r="45" spans="1:10" x14ac:dyDescent="0.2">
      <c r="A45" s="61" t="s">
        <v>23</v>
      </c>
      <c r="B45" s="63"/>
      <c r="C45" s="63"/>
      <c r="D45" s="63"/>
      <c r="E45" s="63"/>
      <c r="F45" s="63"/>
      <c r="G45" s="64"/>
    </row>
    <row r="46" spans="1:10" x14ac:dyDescent="0.2">
      <c r="A46" s="65" t="s">
        <v>14</v>
      </c>
      <c r="B46" s="50" t="s">
        <v>19</v>
      </c>
      <c r="G46" s="69"/>
    </row>
    <row r="47" spans="1:10" x14ac:dyDescent="0.2">
      <c r="A47" s="70" t="s">
        <v>24</v>
      </c>
      <c r="B47" s="52" t="s">
        <v>74</v>
      </c>
      <c r="C47" s="52" t="s">
        <v>88</v>
      </c>
      <c r="D47" s="52" t="s">
        <v>25</v>
      </c>
      <c r="E47" s="52" t="s">
        <v>26</v>
      </c>
      <c r="F47" s="52" t="s">
        <v>81</v>
      </c>
      <c r="G47" s="78" t="s">
        <v>46</v>
      </c>
    </row>
    <row r="48" spans="1:10" x14ac:dyDescent="0.2">
      <c r="A48" s="54" t="s">
        <v>125</v>
      </c>
      <c r="B48" s="50" t="s">
        <v>23</v>
      </c>
      <c r="C48" s="50" t="s">
        <v>75</v>
      </c>
      <c r="D48" s="50" t="s">
        <v>124</v>
      </c>
      <c r="E48" s="81" t="str">
        <f>IFERROR(VLOOKUP(D48,#REF!,3),"-")</f>
        <v>-</v>
      </c>
      <c r="F48" s="81" t="str">
        <f>IFERROR(VLOOKUP(D48,#REF!,7),"_")</f>
        <v>_</v>
      </c>
      <c r="G48" s="76" t="str">
        <f>IFERROR(VLOOKUP(D48,#REF!,9),"-")</f>
        <v>-</v>
      </c>
      <c r="J48" s="50"/>
    </row>
    <row r="49" spans="1:7" x14ac:dyDescent="0.2">
      <c r="A49" s="54" t="s">
        <v>127</v>
      </c>
      <c r="B49" s="50" t="s">
        <v>23</v>
      </c>
      <c r="C49" s="50" t="s">
        <v>75</v>
      </c>
      <c r="D49" s="50" t="s">
        <v>126</v>
      </c>
      <c r="E49" s="81" t="str">
        <f>IFERROR(VLOOKUP(D49,#REF!,3),"-")</f>
        <v>-</v>
      </c>
      <c r="F49" s="81" t="str">
        <f>IFERROR(VLOOKUP(D49,#REF!,7),"_")</f>
        <v>_</v>
      </c>
      <c r="G49" s="76" t="str">
        <f>IFERROR(VLOOKUP(D49,#REF!,9),"-")</f>
        <v>-</v>
      </c>
    </row>
    <row r="50" spans="1:7" x14ac:dyDescent="0.2">
      <c r="A50" s="54" t="s">
        <v>129</v>
      </c>
      <c r="B50" s="50" t="s">
        <v>23</v>
      </c>
      <c r="C50" s="50" t="s">
        <v>75</v>
      </c>
      <c r="D50" s="50" t="s">
        <v>128</v>
      </c>
      <c r="E50" s="81" t="str">
        <f>IFERROR(VLOOKUP(D50,#REF!,3),"-")</f>
        <v>-</v>
      </c>
      <c r="F50" s="81" t="str">
        <f>IFERROR(VLOOKUP(D50,#REF!,7),"_")</f>
        <v>_</v>
      </c>
      <c r="G50" s="76" t="str">
        <f>IFERROR(VLOOKUP(D50,#REF!,9),"-")</f>
        <v>-</v>
      </c>
    </row>
    <row r="51" spans="1:7" x14ac:dyDescent="0.2">
      <c r="A51" s="54" t="s">
        <v>131</v>
      </c>
      <c r="B51" s="50" t="s">
        <v>23</v>
      </c>
      <c r="C51" s="50" t="s">
        <v>75</v>
      </c>
      <c r="D51" s="50" t="s">
        <v>130</v>
      </c>
      <c r="E51" s="81" t="str">
        <f>IFERROR(VLOOKUP(D51,#REF!,3),"-")</f>
        <v>-</v>
      </c>
      <c r="F51" s="81" t="str">
        <f>IFERROR(VLOOKUP(D51,#REF!,7),"_")</f>
        <v>_</v>
      </c>
      <c r="G51" s="76" t="str">
        <f>IFERROR(VLOOKUP(D51,#REF!,9),"-")</f>
        <v>-</v>
      </c>
    </row>
    <row r="52" spans="1:7" x14ac:dyDescent="0.2">
      <c r="A52" s="54" t="s">
        <v>133</v>
      </c>
      <c r="B52" s="50" t="s">
        <v>23</v>
      </c>
      <c r="C52" s="50" t="s">
        <v>75</v>
      </c>
      <c r="D52" s="50" t="s">
        <v>132</v>
      </c>
      <c r="E52" s="81" t="str">
        <f>IFERROR(VLOOKUP(D52,#REF!,3),"-")</f>
        <v>-</v>
      </c>
      <c r="F52" s="81" t="str">
        <f>IFERROR(VLOOKUP(D52,#REF!,7),"_")</f>
        <v>_</v>
      </c>
      <c r="G52" s="76" t="str">
        <f>IFERROR(VLOOKUP(D52,#REF!,9),"-")</f>
        <v>-</v>
      </c>
    </row>
    <row r="53" spans="1:7" x14ac:dyDescent="0.2">
      <c r="A53" s="54" t="s">
        <v>135</v>
      </c>
      <c r="B53" s="50" t="s">
        <v>23</v>
      </c>
      <c r="C53" s="50" t="s">
        <v>75</v>
      </c>
      <c r="D53" s="50" t="s">
        <v>134</v>
      </c>
      <c r="E53" s="81" t="str">
        <f>IFERROR(VLOOKUP(D53,#REF!,3),"-")</f>
        <v>-</v>
      </c>
      <c r="F53" s="81" t="str">
        <f>IFERROR(VLOOKUP(D53,#REF!,7),"_")</f>
        <v>_</v>
      </c>
      <c r="G53" s="76" t="str">
        <f>IFERROR(VLOOKUP(D53,#REF!,9),"-")</f>
        <v>-</v>
      </c>
    </row>
    <row r="54" spans="1:7" x14ac:dyDescent="0.2">
      <c r="A54" s="54" t="s">
        <v>137</v>
      </c>
      <c r="B54" s="50" t="s">
        <v>23</v>
      </c>
      <c r="C54" s="50" t="s">
        <v>75</v>
      </c>
      <c r="D54" s="50" t="s">
        <v>136</v>
      </c>
      <c r="E54" s="81" t="str">
        <f>IFERROR(VLOOKUP(D54,#REF!,3),"-")</f>
        <v>-</v>
      </c>
      <c r="F54" s="81" t="str">
        <f>IFERROR(VLOOKUP(D54,#REF!,7),"_")</f>
        <v>_</v>
      </c>
      <c r="G54" s="76" t="str">
        <f>IFERROR(VLOOKUP(D54,#REF!,9),"-")</f>
        <v>-</v>
      </c>
    </row>
    <row r="55" spans="1:7" x14ac:dyDescent="0.2">
      <c r="A55" s="54" t="s">
        <v>139</v>
      </c>
      <c r="B55" s="50" t="s">
        <v>23</v>
      </c>
      <c r="C55" s="50" t="s">
        <v>75</v>
      </c>
      <c r="D55" s="50" t="s">
        <v>138</v>
      </c>
      <c r="E55" s="81" t="str">
        <f>IFERROR(VLOOKUP(D55,#REF!,3),"-")</f>
        <v>-</v>
      </c>
      <c r="F55" s="81" t="str">
        <f>IFERROR(VLOOKUP(D55,#REF!,7),"_")</f>
        <v>_</v>
      </c>
      <c r="G55" s="76" t="str">
        <f>IFERROR(VLOOKUP(D55,#REF!,9),"-")</f>
        <v>-</v>
      </c>
    </row>
    <row r="56" spans="1:7" x14ac:dyDescent="0.2">
      <c r="A56" s="54" t="s">
        <v>141</v>
      </c>
      <c r="B56" s="50" t="s">
        <v>23</v>
      </c>
      <c r="C56" s="50" t="s">
        <v>75</v>
      </c>
      <c r="D56" s="50" t="s">
        <v>140</v>
      </c>
      <c r="E56" s="81" t="str">
        <f>IFERROR(VLOOKUP(D56,#REF!,3),"-")</f>
        <v>-</v>
      </c>
      <c r="F56" s="81" t="str">
        <f>IFERROR(VLOOKUP(D56,#REF!,7),"_")</f>
        <v>_</v>
      </c>
      <c r="G56" s="76" t="str">
        <f>IFERROR(VLOOKUP(D56,#REF!,9),"-")</f>
        <v>-</v>
      </c>
    </row>
    <row r="57" spans="1:7" x14ac:dyDescent="0.2">
      <c r="A57" s="54" t="s">
        <v>143</v>
      </c>
      <c r="B57" s="50" t="s">
        <v>23</v>
      </c>
      <c r="C57" s="50" t="s">
        <v>75</v>
      </c>
      <c r="D57" s="50" t="s">
        <v>142</v>
      </c>
      <c r="E57" s="81" t="str">
        <f>IFERROR(VLOOKUP(D57,#REF!,3),"-")</f>
        <v>-</v>
      </c>
      <c r="F57" s="81" t="str">
        <f>IFERROR(VLOOKUP(D57,#REF!,7),"_")</f>
        <v>_</v>
      </c>
      <c r="G57" s="76" t="str">
        <f>IFERROR(VLOOKUP(D57,#REF!,9),"-")</f>
        <v>-</v>
      </c>
    </row>
    <row r="58" spans="1:7" x14ac:dyDescent="0.2">
      <c r="A58" s="54" t="s">
        <v>145</v>
      </c>
      <c r="B58" s="50" t="s">
        <v>23</v>
      </c>
      <c r="C58" s="50" t="s">
        <v>75</v>
      </c>
      <c r="D58" s="50" t="s">
        <v>144</v>
      </c>
      <c r="E58" s="81" t="str">
        <f>IFERROR(VLOOKUP(D58,#REF!,3),"-")</f>
        <v>-</v>
      </c>
      <c r="F58" s="81" t="str">
        <f>IFERROR(VLOOKUP(D58,#REF!,7),"_")</f>
        <v>_</v>
      </c>
      <c r="G58" s="76" t="str">
        <f>IFERROR(VLOOKUP(D58,#REF!,9),"-")</f>
        <v>-</v>
      </c>
    </row>
    <row r="59" spans="1:7" x14ac:dyDescent="0.2">
      <c r="A59" s="54" t="s">
        <v>147</v>
      </c>
      <c r="B59" s="50" t="s">
        <v>23</v>
      </c>
      <c r="C59" s="50" t="s">
        <v>75</v>
      </c>
      <c r="D59" s="50" t="s">
        <v>146</v>
      </c>
      <c r="E59" s="81" t="str">
        <f>IFERROR(VLOOKUP(D59,#REF!,3),"-")</f>
        <v>-</v>
      </c>
      <c r="F59" s="81" t="str">
        <f>IFERROR(VLOOKUP(D59,#REF!,7),"_")</f>
        <v>_</v>
      </c>
      <c r="G59" s="76" t="str">
        <f>IFERROR(VLOOKUP(D59,#REF!,9),"-")</f>
        <v>-</v>
      </c>
    </row>
    <row r="60" spans="1:7" x14ac:dyDescent="0.2">
      <c r="A60" s="54" t="s">
        <v>149</v>
      </c>
      <c r="B60" s="50" t="s">
        <v>23</v>
      </c>
      <c r="C60" s="50" t="s">
        <v>75</v>
      </c>
      <c r="D60" s="50" t="s">
        <v>148</v>
      </c>
      <c r="E60" s="81" t="str">
        <f>IFERROR(VLOOKUP(D60,#REF!,3),"-")</f>
        <v>-</v>
      </c>
      <c r="F60" s="81" t="str">
        <f>IFERROR(VLOOKUP(D60,#REF!,7),"_")</f>
        <v>_</v>
      </c>
      <c r="G60" s="76" t="str">
        <f>IFERROR(VLOOKUP(D60,#REF!,9),"-")</f>
        <v>-</v>
      </c>
    </row>
    <row r="61" spans="1:7" x14ac:dyDescent="0.2">
      <c r="A61" s="54" t="s">
        <v>151</v>
      </c>
      <c r="B61" s="50" t="s">
        <v>23</v>
      </c>
      <c r="C61" s="50" t="s">
        <v>75</v>
      </c>
      <c r="D61" s="50" t="s">
        <v>150</v>
      </c>
      <c r="E61" s="81" t="str">
        <f>IFERROR(VLOOKUP(D61,#REF!,3),"-")</f>
        <v>-</v>
      </c>
      <c r="F61" s="81" t="str">
        <f>IFERROR(VLOOKUP(D61,#REF!,7),"_")</f>
        <v>_</v>
      </c>
      <c r="G61" s="76" t="str">
        <f>IFERROR(VLOOKUP(D61,#REF!,9),"-")</f>
        <v>-</v>
      </c>
    </row>
    <row r="62" spans="1:7" x14ac:dyDescent="0.2">
      <c r="A62" s="54" t="s">
        <v>153</v>
      </c>
      <c r="B62" s="50" t="s">
        <v>23</v>
      </c>
      <c r="C62" s="50" t="s">
        <v>75</v>
      </c>
      <c r="D62" s="50" t="s">
        <v>152</v>
      </c>
      <c r="E62" s="81" t="str">
        <f>IFERROR(VLOOKUP(D62,#REF!,3),"-")</f>
        <v>-</v>
      </c>
      <c r="F62" s="81" t="str">
        <f>IFERROR(VLOOKUP(D62,#REF!,7),"_")</f>
        <v>_</v>
      </c>
      <c r="G62" s="76" t="str">
        <f>IFERROR(VLOOKUP(D62,#REF!,9),"-")</f>
        <v>-</v>
      </c>
    </row>
    <row r="63" spans="1:7" x14ac:dyDescent="0.2">
      <c r="A63" s="54" t="s">
        <v>155</v>
      </c>
      <c r="B63" s="50" t="s">
        <v>23</v>
      </c>
      <c r="C63" s="50" t="s">
        <v>75</v>
      </c>
      <c r="D63" s="50" t="s">
        <v>154</v>
      </c>
      <c r="E63" s="81" t="str">
        <f>IFERROR(VLOOKUP(D63,#REF!,3),"-")</f>
        <v>-</v>
      </c>
      <c r="F63" s="81" t="str">
        <f>IFERROR(VLOOKUP(D63,#REF!,7),"_")</f>
        <v>_</v>
      </c>
      <c r="G63" s="76" t="str">
        <f>IFERROR(VLOOKUP(D63,#REF!,9),"-")</f>
        <v>-</v>
      </c>
    </row>
    <row r="64" spans="1:7" x14ac:dyDescent="0.2">
      <c r="A64" s="54" t="s">
        <v>157</v>
      </c>
      <c r="B64" s="50" t="s">
        <v>23</v>
      </c>
      <c r="C64" s="50" t="s">
        <v>75</v>
      </c>
      <c r="D64" s="50" t="s">
        <v>156</v>
      </c>
      <c r="E64" s="81" t="str">
        <f>IFERROR(VLOOKUP(D64,#REF!,3),"-")</f>
        <v>-</v>
      </c>
      <c r="F64" s="81" t="str">
        <f>IFERROR(VLOOKUP(D64,#REF!,7),"_")</f>
        <v>_</v>
      </c>
      <c r="G64" s="76" t="str">
        <f>IFERROR(VLOOKUP(D64,#REF!,9),"-")</f>
        <v>-</v>
      </c>
    </row>
    <row r="65" spans="1:7" x14ac:dyDescent="0.2">
      <c r="A65" s="54" t="s">
        <v>159</v>
      </c>
      <c r="B65" s="50" t="s">
        <v>23</v>
      </c>
      <c r="C65" s="50" t="s">
        <v>75</v>
      </c>
      <c r="D65" s="50" t="s">
        <v>158</v>
      </c>
      <c r="E65" s="81" t="str">
        <f>IFERROR(VLOOKUP(D65,#REF!,3),"-")</f>
        <v>-</v>
      </c>
      <c r="F65" s="81" t="str">
        <f>IFERROR(VLOOKUP(D65,#REF!,7),"_")</f>
        <v>_</v>
      </c>
      <c r="G65" s="76" t="str">
        <f>IFERROR(VLOOKUP(D65,#REF!,9),"-")</f>
        <v>-</v>
      </c>
    </row>
    <row r="66" spans="1:7" x14ac:dyDescent="0.2">
      <c r="A66" s="54" t="s">
        <v>161</v>
      </c>
      <c r="B66" s="50" t="s">
        <v>23</v>
      </c>
      <c r="C66" s="50" t="s">
        <v>75</v>
      </c>
      <c r="D66" s="50" t="s">
        <v>160</v>
      </c>
      <c r="E66" s="81" t="str">
        <f>IFERROR(VLOOKUP(D66,#REF!,3),"-")</f>
        <v>-</v>
      </c>
      <c r="F66" s="81" t="str">
        <f>IFERROR(VLOOKUP(D66,#REF!,7),"_")</f>
        <v>_</v>
      </c>
      <c r="G66" s="76" t="str">
        <f>IFERROR(VLOOKUP(D66,#REF!,9),"-")</f>
        <v>-</v>
      </c>
    </row>
    <row r="67" spans="1:7" x14ac:dyDescent="0.2">
      <c r="A67" s="54" t="s">
        <v>163</v>
      </c>
      <c r="B67" s="50" t="s">
        <v>23</v>
      </c>
      <c r="C67" s="50" t="s">
        <v>75</v>
      </c>
      <c r="D67" s="50" t="s">
        <v>162</v>
      </c>
      <c r="E67" s="81" t="str">
        <f>IFERROR(VLOOKUP(D67,#REF!,3),"-")</f>
        <v>-</v>
      </c>
      <c r="F67" s="81" t="str">
        <f>IFERROR(VLOOKUP(D67,#REF!,7),"_")</f>
        <v>_</v>
      </c>
      <c r="G67" s="76" t="str">
        <f>IFERROR(VLOOKUP(D67,#REF!,9),"-")</f>
        <v>-</v>
      </c>
    </row>
    <row r="68" spans="1:7" x14ac:dyDescent="0.2">
      <c r="A68" s="54" t="s">
        <v>165</v>
      </c>
      <c r="B68" s="50" t="s">
        <v>23</v>
      </c>
      <c r="C68" s="50" t="s">
        <v>75</v>
      </c>
      <c r="D68" s="50" t="s">
        <v>164</v>
      </c>
      <c r="E68" s="81" t="str">
        <f>IFERROR(VLOOKUP(D68,#REF!,3),"-")</f>
        <v>-</v>
      </c>
      <c r="F68" s="81" t="str">
        <f>IFERROR(VLOOKUP(D68,#REF!,7),"_")</f>
        <v>_</v>
      </c>
      <c r="G68" s="76" t="str">
        <f>IFERROR(VLOOKUP(D68,#REF!,9),"-")</f>
        <v>-</v>
      </c>
    </row>
    <row r="69" spans="1:7" x14ac:dyDescent="0.2">
      <c r="A69" s="54" t="s">
        <v>167</v>
      </c>
      <c r="B69" s="50" t="s">
        <v>23</v>
      </c>
      <c r="C69" s="50" t="s">
        <v>75</v>
      </c>
      <c r="D69" s="50" t="s">
        <v>166</v>
      </c>
      <c r="E69" s="81" t="str">
        <f>IFERROR(VLOOKUP(D69,#REF!,3),"-")</f>
        <v>-</v>
      </c>
      <c r="F69" s="81" t="str">
        <f>IFERROR(VLOOKUP(D69,#REF!,7),"_")</f>
        <v>_</v>
      </c>
      <c r="G69" s="76" t="str">
        <f>IFERROR(VLOOKUP(D69,#REF!,9),"-")</f>
        <v>-</v>
      </c>
    </row>
    <row r="70" spans="1:7" x14ac:dyDescent="0.2">
      <c r="A70" s="65"/>
      <c r="B70" s="50"/>
      <c r="C70" s="50"/>
      <c r="D70" s="50"/>
      <c r="E70" s="58"/>
      <c r="F70" s="58"/>
      <c r="G70" s="76"/>
    </row>
    <row r="71" spans="1:7" ht="13.5" thickBot="1" x14ac:dyDescent="0.25">
      <c r="A71" s="70" t="s">
        <v>89</v>
      </c>
      <c r="B71" s="52"/>
      <c r="C71" s="52"/>
      <c r="D71" s="52"/>
      <c r="E71" s="52"/>
      <c r="F71" s="56">
        <f>SUM(F48:F70)</f>
        <v>0</v>
      </c>
      <c r="G71" s="69"/>
    </row>
    <row r="72" spans="1:7" ht="14.25" thickTop="1" thickBot="1" x14ac:dyDescent="0.25">
      <c r="A72" s="75"/>
      <c r="B72" s="73"/>
      <c r="C72" s="73"/>
      <c r="D72" s="73"/>
      <c r="E72" s="73"/>
      <c r="F72" s="73"/>
      <c r="G72" s="74"/>
    </row>
    <row r="73" spans="1:7" x14ac:dyDescent="0.2">
      <c r="A73" s="61" t="s">
        <v>27</v>
      </c>
      <c r="B73" s="63"/>
      <c r="C73" s="63"/>
      <c r="D73" s="63"/>
      <c r="E73" s="63"/>
      <c r="F73" s="63"/>
      <c r="G73" s="64"/>
    </row>
    <row r="74" spans="1:7" x14ac:dyDescent="0.2">
      <c r="A74" s="65" t="s">
        <v>14</v>
      </c>
      <c r="G74" s="69"/>
    </row>
    <row r="75" spans="1:7" x14ac:dyDescent="0.2">
      <c r="A75" s="70" t="s">
        <v>84</v>
      </c>
      <c r="B75" s="52" t="s">
        <v>74</v>
      </c>
      <c r="C75" s="52" t="s">
        <v>88</v>
      </c>
      <c r="D75" s="52"/>
      <c r="E75" s="52" t="s">
        <v>28</v>
      </c>
      <c r="F75" s="52" t="s">
        <v>81</v>
      </c>
      <c r="G75" s="78" t="s">
        <v>46</v>
      </c>
    </row>
    <row r="76" spans="1:7" x14ac:dyDescent="0.2">
      <c r="A76" s="65"/>
      <c r="B76" s="50" t="s">
        <v>27</v>
      </c>
      <c r="C76" s="50" t="s">
        <v>94</v>
      </c>
      <c r="D76" s="50"/>
      <c r="E76" s="81">
        <v>0</v>
      </c>
      <c r="F76" s="81">
        <v>0</v>
      </c>
      <c r="G76" s="76">
        <v>0</v>
      </c>
    </row>
    <row r="77" spans="1:7" x14ac:dyDescent="0.2">
      <c r="A77" s="65"/>
      <c r="B77" s="50" t="s">
        <v>27</v>
      </c>
      <c r="C77" s="50" t="s">
        <v>95</v>
      </c>
      <c r="D77" s="50"/>
      <c r="E77" s="81">
        <v>0</v>
      </c>
      <c r="F77" s="81">
        <v>0</v>
      </c>
      <c r="G77" s="76">
        <v>0</v>
      </c>
    </row>
    <row r="78" spans="1:7" x14ac:dyDescent="0.2">
      <c r="A78" s="67"/>
      <c r="G78" s="69"/>
    </row>
    <row r="79" spans="1:7" ht="13.5" thickBot="1" x14ac:dyDescent="0.25">
      <c r="A79" s="70" t="s">
        <v>111</v>
      </c>
      <c r="F79" s="59">
        <f>SUM(F76:F78)</f>
        <v>0</v>
      </c>
      <c r="G79" s="69"/>
    </row>
    <row r="80" spans="1:7" ht="13.5" thickTop="1" x14ac:dyDescent="0.2">
      <c r="A80" s="67"/>
      <c r="G80" s="69"/>
    </row>
    <row r="81" spans="1:9" x14ac:dyDescent="0.2">
      <c r="A81" s="70" t="s">
        <v>27</v>
      </c>
      <c r="G81" s="69"/>
    </row>
    <row r="82" spans="1:9" x14ac:dyDescent="0.2">
      <c r="A82" s="65" t="s">
        <v>19</v>
      </c>
      <c r="G82" s="69"/>
    </row>
    <row r="83" spans="1:9" x14ac:dyDescent="0.2">
      <c r="A83" s="70" t="s">
        <v>84</v>
      </c>
      <c r="B83" s="52" t="s">
        <v>74</v>
      </c>
      <c r="C83" s="52" t="s">
        <v>88</v>
      </c>
      <c r="D83" s="52"/>
      <c r="E83" s="52"/>
      <c r="F83" s="52" t="s">
        <v>81</v>
      </c>
      <c r="G83" s="78" t="s">
        <v>46</v>
      </c>
      <c r="I83" s="57" t="e">
        <f>CONCATENATE(#REF!,$A$82)</f>
        <v>#REF!</v>
      </c>
    </row>
    <row r="84" spans="1:9" x14ac:dyDescent="0.2">
      <c r="A84" s="65" t="s">
        <v>182</v>
      </c>
      <c r="B84" s="50" t="s">
        <v>27</v>
      </c>
      <c r="C84" s="54" t="s">
        <v>122</v>
      </c>
      <c r="D84" s="52"/>
      <c r="E84" s="52"/>
      <c r="F84" s="55" t="e">
        <f>SUMIFS(#REF!,#REF!,#REF!,#REF!,#REF!,#REF!,'TMSP '!A84,#REF!,#REF!)</f>
        <v>#REF!</v>
      </c>
      <c r="G84" s="68" t="e">
        <f>SUMIFS(#REF!,#REF!,#REF!,#REF!,#REF!,#REF!,#REF!,#REF!,A84)</f>
        <v>#REF!</v>
      </c>
      <c r="I84" s="57"/>
    </row>
    <row r="85" spans="1:9" x14ac:dyDescent="0.2">
      <c r="A85" s="65" t="s">
        <v>168</v>
      </c>
      <c r="B85" s="50" t="s">
        <v>27</v>
      </c>
      <c r="C85" s="54" t="s">
        <v>122</v>
      </c>
      <c r="D85" s="52"/>
      <c r="E85" s="52"/>
      <c r="F85" s="55" t="e">
        <f>SUMIFS(#REF!,#REF!,#REF!,#REF!,#REF!,#REF!,'TMSP '!A85,#REF!,#REF!)</f>
        <v>#REF!</v>
      </c>
      <c r="G85" s="68" t="e">
        <f>SUMIFS(#REF!,#REF!,#REF!,#REF!,#REF!,#REF!,#REF!,#REF!,A85)</f>
        <v>#REF!</v>
      </c>
      <c r="I85" s="57"/>
    </row>
    <row r="86" spans="1:9" x14ac:dyDescent="0.2">
      <c r="A86" s="65" t="s">
        <v>170</v>
      </c>
      <c r="B86" s="50" t="s">
        <v>27</v>
      </c>
      <c r="C86" s="54" t="s">
        <v>122</v>
      </c>
      <c r="D86" s="52"/>
      <c r="E86" s="52"/>
      <c r="F86" s="55" t="e">
        <f>SUMIFS(#REF!,#REF!,#REF!,#REF!,#REF!,#REF!,'TMSP '!A86,#REF!,#REF!)</f>
        <v>#REF!</v>
      </c>
      <c r="G86" s="68" t="e">
        <f>SUMIFS(#REF!,#REF!,#REF!,#REF!,#REF!,#REF!,#REF!,#REF!,A86)</f>
        <v>#REF!</v>
      </c>
      <c r="I86" s="57"/>
    </row>
    <row r="87" spans="1:9" x14ac:dyDescent="0.2">
      <c r="A87" s="65" t="s">
        <v>171</v>
      </c>
      <c r="B87" s="50" t="s">
        <v>27</v>
      </c>
      <c r="C87" s="54" t="s">
        <v>122</v>
      </c>
      <c r="D87" s="52"/>
      <c r="E87" s="52"/>
      <c r="F87" s="55" t="e">
        <f>SUMIFS(#REF!,#REF!,#REF!,#REF!,#REF!,#REF!,'TMSP '!A87,#REF!,#REF!)</f>
        <v>#REF!</v>
      </c>
      <c r="G87" s="68" t="e">
        <f>SUMIFS(#REF!,#REF!,#REF!,#REF!,#REF!,#REF!,#REF!,#REF!,A87)</f>
        <v>#REF!</v>
      </c>
      <c r="I87" s="57"/>
    </row>
    <row r="88" spans="1:9" x14ac:dyDescent="0.2">
      <c r="A88" s="65" t="s">
        <v>172</v>
      </c>
      <c r="B88" s="50" t="s">
        <v>27</v>
      </c>
      <c r="C88" s="54" t="s">
        <v>122</v>
      </c>
      <c r="D88" s="52"/>
      <c r="E88" s="52"/>
      <c r="F88" s="55" t="e">
        <f>SUMIFS(#REF!,#REF!,#REF!,#REF!,#REF!,#REF!,'TMSP '!A88,#REF!,#REF!)</f>
        <v>#REF!</v>
      </c>
      <c r="G88" s="68" t="e">
        <f>SUMIFS(#REF!,#REF!,#REF!,#REF!,#REF!,#REF!,#REF!,#REF!,A88)</f>
        <v>#REF!</v>
      </c>
      <c r="I88" s="57"/>
    </row>
    <row r="89" spans="1:9" x14ac:dyDescent="0.2">
      <c r="A89" s="65" t="s">
        <v>174</v>
      </c>
      <c r="B89" s="50" t="s">
        <v>27</v>
      </c>
      <c r="C89" s="54" t="s">
        <v>122</v>
      </c>
      <c r="D89" s="52"/>
      <c r="E89" s="52"/>
      <c r="F89" s="55" t="e">
        <f>SUMIFS(#REF!,#REF!,#REF!,#REF!,#REF!,#REF!,'TMSP '!A89,#REF!,#REF!)</f>
        <v>#REF!</v>
      </c>
      <c r="G89" s="68" t="e">
        <f>SUMIFS(#REF!,#REF!,#REF!,#REF!,#REF!,#REF!,#REF!,#REF!,A89)</f>
        <v>#REF!</v>
      </c>
      <c r="I89" s="57"/>
    </row>
    <row r="90" spans="1:9" x14ac:dyDescent="0.2">
      <c r="A90" s="65" t="s">
        <v>115</v>
      </c>
      <c r="B90" s="50" t="s">
        <v>27</v>
      </c>
      <c r="C90" s="54" t="s">
        <v>122</v>
      </c>
      <c r="D90" s="52"/>
      <c r="E90" s="52"/>
      <c r="F90" s="55" t="e">
        <f>SUMIFS(#REF!,#REF!,#REF!,#REF!,#REF!,#REF!,'TMSP '!A90,#REF!,#REF!)</f>
        <v>#REF!</v>
      </c>
      <c r="G90" s="68" t="e">
        <f>SUMIFS(#REF!,#REF!,#REF!,#REF!,#REF!,#REF!,#REF!,#REF!,A90)</f>
        <v>#REF!</v>
      </c>
      <c r="I90" s="57"/>
    </row>
    <row r="91" spans="1:9" x14ac:dyDescent="0.2">
      <c r="A91" s="65" t="s">
        <v>178</v>
      </c>
      <c r="B91" s="50" t="s">
        <v>27</v>
      </c>
      <c r="C91" s="50" t="s">
        <v>123</v>
      </c>
      <c r="D91" s="52"/>
      <c r="E91" s="52"/>
      <c r="F91" s="55" t="e">
        <f>SUMIFS(#REF!,#REF!,#REF!,#REF!,#REF!,#REF!,'TMSP '!A91,#REF!,#REF!)</f>
        <v>#REF!</v>
      </c>
      <c r="G91" s="68" t="e">
        <f>SUMIFS(#REF!,#REF!,#REF!,#REF!,#REF!,#REF!,#REF!,#REF!,A91)</f>
        <v>#REF!</v>
      </c>
      <c r="I91" s="57"/>
    </row>
    <row r="92" spans="1:9" x14ac:dyDescent="0.2">
      <c r="A92" s="65" t="s">
        <v>177</v>
      </c>
      <c r="B92" s="50" t="s">
        <v>27</v>
      </c>
      <c r="C92" s="50" t="s">
        <v>123</v>
      </c>
      <c r="D92" s="52"/>
      <c r="E92" s="52"/>
      <c r="F92" s="55" t="e">
        <f>SUMIFS(#REF!,#REF!,#REF!,#REF!,#REF!,#REF!,'TMSP '!A92,#REF!,#REF!)</f>
        <v>#REF!</v>
      </c>
      <c r="G92" s="68" t="e">
        <f>SUMIFS(#REF!,#REF!,#REF!,#REF!,#REF!,#REF!,#REF!,#REF!,A92)</f>
        <v>#REF!</v>
      </c>
      <c r="I92" s="57"/>
    </row>
    <row r="93" spans="1:9" x14ac:dyDescent="0.2">
      <c r="A93" s="65" t="s">
        <v>90</v>
      </c>
      <c r="B93" s="50" t="s">
        <v>27</v>
      </c>
      <c r="C93" s="50" t="s">
        <v>123</v>
      </c>
      <c r="D93" s="52"/>
      <c r="E93" s="52"/>
      <c r="F93" s="55" t="e">
        <f>SUMIFS(#REF!,#REF!,#REF!,#REF!,#REF!,#REF!,'TMSP '!A93,#REF!,#REF!)</f>
        <v>#REF!</v>
      </c>
      <c r="G93" s="68" t="e">
        <f>SUMIFS(#REF!,#REF!,#REF!,#REF!,#REF!,#REF!,#REF!,#REF!,A93)</f>
        <v>#REF!</v>
      </c>
      <c r="I93" s="57"/>
    </row>
    <row r="94" spans="1:9" x14ac:dyDescent="0.2">
      <c r="A94" s="54" t="s">
        <v>175</v>
      </c>
      <c r="B94" s="50" t="s">
        <v>27</v>
      </c>
      <c r="C94" s="50" t="s">
        <v>123</v>
      </c>
      <c r="D94" s="52"/>
      <c r="E94" s="52"/>
      <c r="F94" s="55" t="e">
        <f>SUMIFS(#REF!,#REF!,#REF!,#REF!,#REF!,#REF!,'TMSP '!A94,#REF!,#REF!)</f>
        <v>#REF!</v>
      </c>
      <c r="G94" s="68" t="e">
        <f>SUMIFS(#REF!,#REF!,#REF!,#REF!,#REF!,#REF!,#REF!,#REF!,A94)</f>
        <v>#REF!</v>
      </c>
      <c r="I94" s="57"/>
    </row>
    <row r="95" spans="1:9" x14ac:dyDescent="0.2">
      <c r="A95" s="65" t="s">
        <v>169</v>
      </c>
      <c r="B95" s="50" t="s">
        <v>27</v>
      </c>
      <c r="C95" s="50" t="s">
        <v>123</v>
      </c>
      <c r="D95" s="52"/>
      <c r="E95" s="52"/>
      <c r="F95" s="55" t="e">
        <f>SUMIFS(#REF!,#REF!,#REF!,#REF!,#REF!,#REF!,'TMSP '!A95,#REF!,#REF!)</f>
        <v>#REF!</v>
      </c>
      <c r="G95" s="68" t="e">
        <f>SUMIFS(#REF!,#REF!,#REF!,#REF!,#REF!,#REF!,#REF!,#REF!,A95)</f>
        <v>#REF!</v>
      </c>
      <c r="I95" s="57"/>
    </row>
    <row r="96" spans="1:9" x14ac:dyDescent="0.2">
      <c r="A96" s="65" t="s">
        <v>174</v>
      </c>
      <c r="B96" s="50" t="s">
        <v>27</v>
      </c>
      <c r="C96" s="50" t="s">
        <v>123</v>
      </c>
      <c r="D96" s="52"/>
      <c r="E96" s="52"/>
      <c r="F96" s="55" t="e">
        <f>SUMIFS(#REF!,#REF!,#REF!,#REF!,#REF!,#REF!,'TMSP '!A96,#REF!,#REF!)</f>
        <v>#REF!</v>
      </c>
      <c r="G96" s="68" t="e">
        <f>SUMIFS(#REF!,#REF!,#REF!,#REF!,#REF!,#REF!,#REF!,#REF!,A96)</f>
        <v>#REF!</v>
      </c>
      <c r="I96" s="57"/>
    </row>
    <row r="97" spans="1:9" x14ac:dyDescent="0.2">
      <c r="A97" s="65" t="s">
        <v>168</v>
      </c>
      <c r="B97" s="50" t="s">
        <v>27</v>
      </c>
      <c r="C97" s="50" t="s">
        <v>123</v>
      </c>
      <c r="D97" s="52"/>
      <c r="E97" s="52"/>
      <c r="F97" s="55" t="e">
        <f>SUMIFS(#REF!,#REF!,#REF!,#REF!,#REF!,#REF!,'TMSP '!A97,#REF!,#REF!)</f>
        <v>#REF!</v>
      </c>
      <c r="G97" s="68" t="e">
        <f>SUMIFS(#REF!,#REF!,#REF!,#REF!,#REF!,#REF!,#REF!,#REF!,A97)</f>
        <v>#REF!</v>
      </c>
      <c r="I97" s="57"/>
    </row>
    <row r="98" spans="1:9" x14ac:dyDescent="0.2">
      <c r="A98" s="65" t="s">
        <v>171</v>
      </c>
      <c r="B98" s="50" t="s">
        <v>27</v>
      </c>
      <c r="C98" s="50" t="s">
        <v>123</v>
      </c>
      <c r="D98" s="52"/>
      <c r="E98" s="52"/>
      <c r="F98" s="55" t="e">
        <f>SUMIFS(#REF!,#REF!,#REF!,#REF!,#REF!,#REF!,'TMSP '!A98,#REF!,#REF!)</f>
        <v>#REF!</v>
      </c>
      <c r="G98" s="68" t="e">
        <f>SUMIFS(#REF!,#REF!,#REF!,#REF!,#REF!,#REF!,#REF!,#REF!,A98)</f>
        <v>#REF!</v>
      </c>
      <c r="I98" s="57"/>
    </row>
    <row r="99" spans="1:9" x14ac:dyDescent="0.2">
      <c r="A99" s="65" t="s">
        <v>115</v>
      </c>
      <c r="B99" s="50" t="s">
        <v>27</v>
      </c>
      <c r="C99" s="50" t="s">
        <v>123</v>
      </c>
      <c r="D99" s="52"/>
      <c r="E99" s="52"/>
      <c r="F99" s="55" t="e">
        <f>SUMIFS(#REF!,#REF!,#REF!,#REF!,#REF!,#REF!,'TMSP '!A99,#REF!,#REF!)</f>
        <v>#REF!</v>
      </c>
      <c r="G99" s="68" t="e">
        <f>SUMIFS(#REF!,#REF!,#REF!,#REF!,#REF!,#REF!,#REF!,#REF!,A99)</f>
        <v>#REF!</v>
      </c>
      <c r="I99" s="57"/>
    </row>
    <row r="100" spans="1:9" x14ac:dyDescent="0.2">
      <c r="A100" s="67"/>
      <c r="G100" s="69"/>
    </row>
    <row r="101" spans="1:9" ht="13.5" thickBot="1" x14ac:dyDescent="0.25">
      <c r="A101" s="70" t="s">
        <v>112</v>
      </c>
      <c r="F101" s="59" t="e">
        <f>SUM(F84:F100)</f>
        <v>#REF!</v>
      </c>
      <c r="G101" s="69"/>
    </row>
    <row r="102" spans="1:9" ht="13.5" thickTop="1" x14ac:dyDescent="0.2">
      <c r="A102" s="67"/>
      <c r="G102" s="69"/>
    </row>
    <row r="103" spans="1:9" ht="13.5" thickBot="1" x14ac:dyDescent="0.25">
      <c r="A103" s="70" t="s">
        <v>96</v>
      </c>
      <c r="F103" s="56" t="e">
        <f>F79+F101</f>
        <v>#REF!</v>
      </c>
      <c r="G103" s="69"/>
    </row>
    <row r="104" spans="1:9" ht="14.25" thickTop="1" thickBot="1" x14ac:dyDescent="0.25">
      <c r="A104" s="75"/>
      <c r="B104" s="73"/>
      <c r="C104" s="73"/>
      <c r="D104" s="73"/>
      <c r="E104" s="73"/>
      <c r="F104" s="73"/>
      <c r="G104" s="74"/>
    </row>
    <row r="105" spans="1:9" x14ac:dyDescent="0.2">
      <c r="A105" s="61" t="s">
        <v>31</v>
      </c>
      <c r="B105" s="63"/>
      <c r="C105" s="63"/>
      <c r="D105" s="63"/>
      <c r="E105" s="63"/>
      <c r="F105" s="63"/>
      <c r="G105" s="64"/>
    </row>
    <row r="106" spans="1:9" x14ac:dyDescent="0.2">
      <c r="A106" s="65" t="s">
        <v>14</v>
      </c>
      <c r="B106" s="50" t="s">
        <v>19</v>
      </c>
      <c r="G106" s="69"/>
    </row>
    <row r="107" spans="1:9" x14ac:dyDescent="0.2">
      <c r="A107" s="70" t="s">
        <v>24</v>
      </c>
      <c r="B107" s="52" t="s">
        <v>74</v>
      </c>
      <c r="C107" s="52" t="s">
        <v>88</v>
      </c>
      <c r="D107" s="52" t="s">
        <v>25</v>
      </c>
      <c r="E107" s="52" t="s">
        <v>26</v>
      </c>
      <c r="F107" s="52" t="s">
        <v>81</v>
      </c>
      <c r="G107" s="78" t="s">
        <v>46</v>
      </c>
    </row>
    <row r="108" spans="1:9" x14ac:dyDescent="0.2">
      <c r="A108" s="85">
        <v>0</v>
      </c>
      <c r="B108" s="50" t="s">
        <v>31</v>
      </c>
      <c r="C108" s="50" t="s">
        <v>119</v>
      </c>
      <c r="D108" s="58">
        <v>0</v>
      </c>
      <c r="E108" s="81">
        <v>0</v>
      </c>
      <c r="F108" s="82">
        <v>0</v>
      </c>
      <c r="G108" s="76">
        <v>0</v>
      </c>
    </row>
    <row r="109" spans="1:9" x14ac:dyDescent="0.2">
      <c r="A109" s="85">
        <v>0</v>
      </c>
      <c r="B109" s="50" t="s">
        <v>31</v>
      </c>
      <c r="C109" s="50" t="s">
        <v>120</v>
      </c>
      <c r="D109" s="58">
        <v>0</v>
      </c>
      <c r="E109" s="81">
        <v>0</v>
      </c>
      <c r="F109" s="82">
        <v>0</v>
      </c>
      <c r="G109" s="76">
        <v>0</v>
      </c>
    </row>
    <row r="110" spans="1:9" x14ac:dyDescent="0.2">
      <c r="A110" s="67"/>
      <c r="G110" s="69"/>
    </row>
    <row r="111" spans="1:9" ht="13.5" thickBot="1" x14ac:dyDescent="0.25">
      <c r="A111" s="70" t="s">
        <v>97</v>
      </c>
      <c r="B111" s="52"/>
      <c r="C111" s="52"/>
      <c r="D111" s="52"/>
      <c r="E111" s="52"/>
      <c r="F111" s="53">
        <f>SUM(F107:F109)</f>
        <v>0</v>
      </c>
      <c r="G111" s="69"/>
    </row>
    <row r="112" spans="1:9" ht="14.25" thickTop="1" thickBot="1" x14ac:dyDescent="0.25">
      <c r="A112" s="75"/>
      <c r="B112" s="73"/>
      <c r="C112" s="73"/>
      <c r="D112" s="73"/>
      <c r="E112" s="73"/>
      <c r="F112" s="73"/>
      <c r="G112" s="74"/>
    </row>
    <row r="113" spans="1:9" x14ac:dyDescent="0.2">
      <c r="A113" s="61" t="s">
        <v>32</v>
      </c>
      <c r="B113" s="63"/>
      <c r="C113" s="63"/>
      <c r="D113" s="63"/>
      <c r="E113" s="63"/>
      <c r="F113" s="63"/>
      <c r="G113" s="64"/>
    </row>
    <row r="114" spans="1:9" x14ac:dyDescent="0.2">
      <c r="A114" s="65" t="s">
        <v>98</v>
      </c>
      <c r="G114" s="69"/>
    </row>
    <row r="115" spans="1:9" x14ac:dyDescent="0.2">
      <c r="A115" s="70" t="s">
        <v>24</v>
      </c>
      <c r="B115" s="52" t="s">
        <v>74</v>
      </c>
      <c r="C115" s="52" t="s">
        <v>88</v>
      </c>
      <c r="D115" s="52" t="s">
        <v>100</v>
      </c>
      <c r="E115" s="52" t="s">
        <v>34</v>
      </c>
      <c r="F115" s="52" t="s">
        <v>81</v>
      </c>
      <c r="G115" s="78" t="s">
        <v>46</v>
      </c>
      <c r="I115" s="57" t="str">
        <f>CONCATENATE(C116,A114)</f>
        <v>Australian Property UnlistedInternally Managed</v>
      </c>
    </row>
    <row r="116" spans="1:9" x14ac:dyDescent="0.2">
      <c r="A116" s="67"/>
      <c r="B116" s="50" t="s">
        <v>32</v>
      </c>
      <c r="C116" s="50" t="s">
        <v>118</v>
      </c>
      <c r="F116" s="55">
        <v>0</v>
      </c>
      <c r="G116" s="68">
        <v>0</v>
      </c>
      <c r="I116" s="57" t="str">
        <f>CONCATENATE(C117,A114)</f>
        <v>International Property UnlistedInternally Managed</v>
      </c>
    </row>
    <row r="117" spans="1:9" x14ac:dyDescent="0.2">
      <c r="A117" s="67"/>
      <c r="B117" t="s">
        <v>99</v>
      </c>
      <c r="C117" t="s">
        <v>117</v>
      </c>
      <c r="F117" s="55">
        <v>0</v>
      </c>
      <c r="G117" s="68">
        <v>0</v>
      </c>
    </row>
    <row r="118" spans="1:9" x14ac:dyDescent="0.2">
      <c r="A118" s="67"/>
      <c r="G118" s="69"/>
    </row>
    <row r="119" spans="1:9" ht="13.5" thickBot="1" x14ac:dyDescent="0.25">
      <c r="A119" s="70" t="s">
        <v>111</v>
      </c>
      <c r="B119" s="52"/>
      <c r="C119" s="52"/>
      <c r="D119" s="52"/>
      <c r="E119" s="52"/>
      <c r="F119" s="56">
        <f>SUM(F116:F118)</f>
        <v>0</v>
      </c>
      <c r="G119" s="69"/>
    </row>
    <row r="120" spans="1:9" ht="13.5" thickTop="1" x14ac:dyDescent="0.2">
      <c r="A120" s="67"/>
      <c r="G120" s="69"/>
    </row>
    <row r="121" spans="1:9" x14ac:dyDescent="0.2">
      <c r="A121" s="70" t="s">
        <v>32</v>
      </c>
      <c r="G121" s="69"/>
    </row>
    <row r="122" spans="1:9" x14ac:dyDescent="0.2">
      <c r="A122" s="65" t="s">
        <v>19</v>
      </c>
      <c r="G122" s="69"/>
    </row>
    <row r="123" spans="1:9" x14ac:dyDescent="0.2">
      <c r="A123" s="70" t="s">
        <v>20</v>
      </c>
      <c r="B123" s="52" t="s">
        <v>74</v>
      </c>
      <c r="C123" s="52" t="s">
        <v>88</v>
      </c>
      <c r="D123" s="52"/>
      <c r="E123" s="52"/>
      <c r="F123" s="52" t="s">
        <v>81</v>
      </c>
      <c r="G123" s="78" t="s">
        <v>46</v>
      </c>
      <c r="I123" s="57" t="str">
        <f>CONCATENATE(A121,C124,A122)</f>
        <v>Unlisted PropertyAustralian Property UnlistedExternally managed</v>
      </c>
    </row>
    <row r="124" spans="1:9" x14ac:dyDescent="0.2">
      <c r="A124" s="67" t="s">
        <v>115</v>
      </c>
      <c r="B124" s="50" t="s">
        <v>32</v>
      </c>
      <c r="C124" s="50" t="s">
        <v>118</v>
      </c>
      <c r="F124" s="55" t="e">
        <f>SUMIFS(#REF!,#REF!,#REF!,#REF!,#REF!,#REF!,#REF!,#REF!,A124)</f>
        <v>#REF!</v>
      </c>
      <c r="G124" s="68" t="e">
        <f>SUMIFS(#REF!,#REF!,#REF!,#REF!,#REF!,#REF!,#REF!,#REF!,A124)</f>
        <v>#REF!</v>
      </c>
      <c r="I124" s="57" t="str">
        <f>CONCATENATE(A121,C125,A122)</f>
        <v>Unlisted PropertyInternational Property UnlistedExternally managed</v>
      </c>
    </row>
    <row r="125" spans="1:9" x14ac:dyDescent="0.2">
      <c r="A125" s="54" t="s">
        <v>173</v>
      </c>
      <c r="B125" t="s">
        <v>99</v>
      </c>
      <c r="C125" t="s">
        <v>117</v>
      </c>
      <c r="F125" s="55" t="e">
        <f>SUMIFS(#REF!,#REF!,#REF!,#REF!,#REF!,#REF!,#REF!,#REF!,A125)</f>
        <v>#REF!</v>
      </c>
      <c r="G125" s="68" t="e">
        <f>SUMIFS(#REF!,#REF!,#REF!,#REF!,#REF!,#REF!,#REF!,#REF!,A125)</f>
        <v>#REF!</v>
      </c>
    </row>
    <row r="126" spans="1:9" x14ac:dyDescent="0.2">
      <c r="A126" s="67"/>
      <c r="G126" s="69"/>
    </row>
    <row r="127" spans="1:9" ht="13.5" thickBot="1" x14ac:dyDescent="0.25">
      <c r="A127" s="70" t="s">
        <v>113</v>
      </c>
      <c r="F127" s="56" t="e">
        <f>SUM(F124:F126)</f>
        <v>#REF!</v>
      </c>
      <c r="G127" s="69"/>
    </row>
    <row r="128" spans="1:9" ht="13.5" thickTop="1" x14ac:dyDescent="0.2">
      <c r="A128" s="67"/>
      <c r="G128" s="69"/>
    </row>
    <row r="129" spans="1:9" ht="13.5" thickBot="1" x14ac:dyDescent="0.25">
      <c r="A129" s="70" t="s">
        <v>101</v>
      </c>
      <c r="F129" s="53" t="e">
        <f>F119+F127</f>
        <v>#REF!</v>
      </c>
      <c r="G129" s="69"/>
    </row>
    <row r="130" spans="1:9" ht="14.25" thickTop="1" thickBot="1" x14ac:dyDescent="0.25">
      <c r="A130" s="75"/>
      <c r="B130" s="73"/>
      <c r="C130" s="73"/>
      <c r="D130" s="73"/>
      <c r="E130" s="73"/>
      <c r="F130" s="73"/>
      <c r="G130" s="74"/>
    </row>
    <row r="131" spans="1:9" x14ac:dyDescent="0.2">
      <c r="A131" s="61" t="s">
        <v>35</v>
      </c>
      <c r="B131" s="63"/>
      <c r="C131" s="63"/>
      <c r="D131" s="63"/>
      <c r="E131" s="63"/>
      <c r="F131" s="63"/>
      <c r="G131" s="64"/>
    </row>
    <row r="132" spans="1:9" x14ac:dyDescent="0.2">
      <c r="A132" s="65" t="s">
        <v>14</v>
      </c>
      <c r="B132" t="s">
        <v>19</v>
      </c>
      <c r="G132" s="69"/>
    </row>
    <row r="133" spans="1:9" x14ac:dyDescent="0.2">
      <c r="A133" s="70" t="s">
        <v>24</v>
      </c>
      <c r="B133" s="52" t="s">
        <v>74</v>
      </c>
      <c r="C133" s="52" t="s">
        <v>88</v>
      </c>
      <c r="D133" s="52" t="s">
        <v>25</v>
      </c>
      <c r="E133" s="52" t="s">
        <v>26</v>
      </c>
      <c r="F133" s="52" t="s">
        <v>81</v>
      </c>
      <c r="G133" s="78" t="s">
        <v>46</v>
      </c>
    </row>
    <row r="134" spans="1:9" x14ac:dyDescent="0.2">
      <c r="A134" s="67"/>
      <c r="B134" t="s">
        <v>35</v>
      </c>
      <c r="C134" t="s">
        <v>102</v>
      </c>
      <c r="D134" s="81">
        <v>0</v>
      </c>
      <c r="E134" s="81">
        <v>0</v>
      </c>
      <c r="F134" s="81">
        <v>0</v>
      </c>
      <c r="G134" s="76">
        <v>0</v>
      </c>
    </row>
    <row r="135" spans="1:9" x14ac:dyDescent="0.2">
      <c r="A135" s="67"/>
      <c r="B135" t="s">
        <v>35</v>
      </c>
      <c r="C135" t="s">
        <v>77</v>
      </c>
      <c r="D135" s="81">
        <v>0</v>
      </c>
      <c r="E135" s="81">
        <v>0</v>
      </c>
      <c r="F135" s="81">
        <v>0</v>
      </c>
      <c r="G135" s="76">
        <v>0</v>
      </c>
    </row>
    <row r="136" spans="1:9" x14ac:dyDescent="0.2">
      <c r="A136" s="67"/>
      <c r="G136" s="69"/>
    </row>
    <row r="137" spans="1:9" ht="13.5" thickBot="1" x14ac:dyDescent="0.25">
      <c r="A137" s="70" t="s">
        <v>103</v>
      </c>
      <c r="F137" s="56">
        <f>SUM(F134:F136)</f>
        <v>0</v>
      </c>
      <c r="G137" s="69"/>
    </row>
    <row r="138" spans="1:9" ht="14.25" thickTop="1" thickBot="1" x14ac:dyDescent="0.25">
      <c r="A138" s="75"/>
      <c r="B138" s="73"/>
      <c r="C138" s="73"/>
      <c r="D138" s="73"/>
      <c r="E138" s="73"/>
      <c r="F138" s="73"/>
      <c r="G138" s="74"/>
    </row>
    <row r="139" spans="1:9" x14ac:dyDescent="0.2">
      <c r="A139" s="61" t="s">
        <v>36</v>
      </c>
      <c r="B139" s="63"/>
      <c r="C139" s="63"/>
      <c r="D139" s="63"/>
      <c r="E139" s="63"/>
      <c r="F139" s="63"/>
      <c r="G139" s="64"/>
    </row>
    <row r="140" spans="1:9" x14ac:dyDescent="0.2">
      <c r="A140" s="65" t="s">
        <v>98</v>
      </c>
      <c r="G140" s="69"/>
    </row>
    <row r="141" spans="1:9" x14ac:dyDescent="0.2">
      <c r="A141" s="70" t="s">
        <v>24</v>
      </c>
      <c r="B141" s="52" t="s">
        <v>74</v>
      </c>
      <c r="C141" s="52" t="s">
        <v>88</v>
      </c>
      <c r="D141" s="52"/>
      <c r="E141" s="52" t="s">
        <v>28</v>
      </c>
      <c r="F141" s="52" t="s">
        <v>81</v>
      </c>
      <c r="G141" s="78" t="s">
        <v>46</v>
      </c>
      <c r="I141" s="57" t="str">
        <f>CONCATENATE(C142,$A$140)</f>
        <v>Australian InfrastructureInternally Managed</v>
      </c>
    </row>
    <row r="142" spans="1:9" x14ac:dyDescent="0.2">
      <c r="A142" s="67" t="e">
        <f>VLOOKUP($A$139 &amp; C142 &amp; $A$140,#REF!,2)</f>
        <v>#REF!</v>
      </c>
      <c r="B142" s="50" t="s">
        <v>104</v>
      </c>
      <c r="C142" s="50" t="s">
        <v>105</v>
      </c>
      <c r="F142" s="55">
        <v>0</v>
      </c>
      <c r="G142" s="68">
        <v>0</v>
      </c>
      <c r="I142" s="57" t="str">
        <f>CONCATENATE(C143,$A$140)</f>
        <v>International InfrastructureInternally Managed</v>
      </c>
    </row>
    <row r="143" spans="1:9" x14ac:dyDescent="0.2">
      <c r="A143" s="67" t="e">
        <f>VLOOKUP($A$139 &amp; C143 &amp; $A$140,#REF!,2)</f>
        <v>#REF!</v>
      </c>
      <c r="B143" s="50" t="s">
        <v>104</v>
      </c>
      <c r="C143" s="50" t="s">
        <v>77</v>
      </c>
      <c r="F143" s="55">
        <v>0</v>
      </c>
      <c r="G143" s="68">
        <v>0</v>
      </c>
      <c r="I143" s="57"/>
    </row>
    <row r="144" spans="1:9" x14ac:dyDescent="0.2">
      <c r="A144" s="67"/>
      <c r="G144" s="68"/>
      <c r="I144" s="57"/>
    </row>
    <row r="145" spans="1:9" ht="13.5" thickBot="1" x14ac:dyDescent="0.25">
      <c r="A145" s="70" t="s">
        <v>111</v>
      </c>
      <c r="F145" s="56">
        <f>SUM(F142:F144)</f>
        <v>0</v>
      </c>
      <c r="G145" s="69"/>
      <c r="I145" s="57"/>
    </row>
    <row r="146" spans="1:9" ht="13.5" thickTop="1" x14ac:dyDescent="0.2">
      <c r="A146" s="67"/>
      <c r="G146" s="69"/>
      <c r="I146" s="57"/>
    </row>
    <row r="147" spans="1:9" x14ac:dyDescent="0.2">
      <c r="A147" s="70" t="s">
        <v>36</v>
      </c>
      <c r="G147" s="69"/>
      <c r="I147" s="57"/>
    </row>
    <row r="148" spans="1:9" x14ac:dyDescent="0.2">
      <c r="A148" s="65" t="s">
        <v>19</v>
      </c>
      <c r="G148" s="69"/>
      <c r="I148" s="57"/>
    </row>
    <row r="149" spans="1:9" x14ac:dyDescent="0.2">
      <c r="A149" s="70" t="s">
        <v>24</v>
      </c>
      <c r="B149" s="52" t="s">
        <v>74</v>
      </c>
      <c r="C149" s="52" t="s">
        <v>88</v>
      </c>
      <c r="D149" s="52"/>
      <c r="E149" s="52"/>
      <c r="F149" s="52" t="s">
        <v>81</v>
      </c>
      <c r="G149" s="78" t="s">
        <v>46</v>
      </c>
      <c r="I149" s="57" t="str">
        <f>CONCATENATE(C150,$A$148)</f>
        <v>Australian Infrastructure UnlistedExternally managed</v>
      </c>
    </row>
    <row r="150" spans="1:9" x14ac:dyDescent="0.2">
      <c r="A150" s="67"/>
      <c r="B150" s="50" t="s">
        <v>104</v>
      </c>
      <c r="C150" s="50" t="s">
        <v>121</v>
      </c>
      <c r="F150" s="82" t="str">
        <f>IFERROR(SUMIFS(#REF!,#REF!,#REF!,#REF!,#REF!,#REF!,#REF!,#REF!,A150),"-")</f>
        <v>-</v>
      </c>
      <c r="G150" s="68" t="e">
        <f>SUMIFS(#REF!,#REF!,#REF!,#REF!,#REF!,#REF!,#REF!,#REF!,A150)</f>
        <v>#REF!</v>
      </c>
      <c r="I150" s="57" t="str">
        <f>CONCATENATE(C151,$A$148)</f>
        <v>International Infrastructure UnlistedExternally managed</v>
      </c>
    </row>
    <row r="151" spans="1:9" x14ac:dyDescent="0.2">
      <c r="A151" s="54" t="s">
        <v>175</v>
      </c>
      <c r="B151" s="50" t="s">
        <v>104</v>
      </c>
      <c r="C151" s="50" t="s">
        <v>116</v>
      </c>
      <c r="F151" s="55" t="e">
        <f>SUMIFS(#REF!,#REF!,#REF!,#REF!,#REF!,#REF!,#REF!,#REF!,A151)</f>
        <v>#REF!</v>
      </c>
      <c r="G151" s="68" t="e">
        <f>SUMIFS(#REF!,#REF!,#REF!,#REF!,#REF!,#REF!,#REF!,#REF!,A151)</f>
        <v>#REF!</v>
      </c>
      <c r="I151" s="57"/>
    </row>
    <row r="152" spans="1:9" x14ac:dyDescent="0.2">
      <c r="A152" s="67"/>
      <c r="G152" s="69"/>
    </row>
    <row r="153" spans="1:9" ht="13.5" thickBot="1" x14ac:dyDescent="0.25">
      <c r="A153" s="70" t="s">
        <v>112</v>
      </c>
      <c r="F153" s="56" t="e">
        <f>SUM(F150:F152)</f>
        <v>#REF!</v>
      </c>
      <c r="G153" s="69"/>
    </row>
    <row r="154" spans="1:9" ht="13.5" thickTop="1" x14ac:dyDescent="0.2">
      <c r="A154" s="70"/>
      <c r="F154" s="77"/>
      <c r="G154" s="69"/>
    </row>
    <row r="155" spans="1:9" ht="13.5" thickBot="1" x14ac:dyDescent="0.25">
      <c r="A155" s="70" t="s">
        <v>106</v>
      </c>
      <c r="F155" s="56" t="e">
        <f>F145+F153</f>
        <v>#REF!</v>
      </c>
      <c r="G155" s="69"/>
    </row>
    <row r="156" spans="1:9" ht="14.25" thickTop="1" thickBot="1" x14ac:dyDescent="0.25">
      <c r="A156" s="75"/>
      <c r="B156" s="73"/>
      <c r="C156" s="73"/>
      <c r="D156" s="73"/>
      <c r="E156" s="73"/>
      <c r="F156" s="73"/>
      <c r="G156" s="74"/>
    </row>
    <row r="157" spans="1:9" x14ac:dyDescent="0.2">
      <c r="A157" s="61" t="s">
        <v>38</v>
      </c>
      <c r="B157" s="63"/>
      <c r="C157" s="63"/>
      <c r="D157" s="63"/>
      <c r="E157" s="63"/>
      <c r="F157" s="63"/>
      <c r="G157" s="64"/>
    </row>
    <row r="158" spans="1:9" x14ac:dyDescent="0.2">
      <c r="A158" s="65" t="s">
        <v>14</v>
      </c>
      <c r="B158" t="s">
        <v>19</v>
      </c>
      <c r="G158" s="69"/>
    </row>
    <row r="159" spans="1:9" x14ac:dyDescent="0.2">
      <c r="A159" s="70" t="s">
        <v>24</v>
      </c>
      <c r="B159" s="52" t="s">
        <v>74</v>
      </c>
      <c r="C159" s="52" t="s">
        <v>88</v>
      </c>
      <c r="D159" s="52" t="s">
        <v>25</v>
      </c>
      <c r="E159" s="52" t="s">
        <v>26</v>
      </c>
      <c r="F159" s="52" t="s">
        <v>81</v>
      </c>
      <c r="G159" s="78" t="s">
        <v>46</v>
      </c>
    </row>
    <row r="160" spans="1:9" x14ac:dyDescent="0.2">
      <c r="A160" s="67" t="str">
        <f>IFERROR(VLOOKUP($A$157 &amp; C160 &amp; $A$158,#REF!,2),"-")</f>
        <v>-</v>
      </c>
      <c r="B160" s="50" t="s">
        <v>38</v>
      </c>
      <c r="C160" s="50" t="s">
        <v>107</v>
      </c>
      <c r="D160" s="83" t="str">
        <f>IFERROR(VLOOKUP(C160,#REF!,6,0),"-")</f>
        <v>-</v>
      </c>
      <c r="E160" s="81" t="str">
        <f>IFERROR(VLOOKUP(D160,#REF!,11,0),"-")</f>
        <v>-</v>
      </c>
      <c r="F160" s="81" t="str">
        <f>IFERROR(VLOOKUP(D160,#REF!,10,0),"-")</f>
        <v>-</v>
      </c>
      <c r="G160" s="76" t="e">
        <f>SUMIF(#REF!,#REF!,#REF!)</f>
        <v>#REF!</v>
      </c>
    </row>
    <row r="161" spans="1:7" x14ac:dyDescent="0.2">
      <c r="A161" s="67" t="str">
        <f>IFERROR(VLOOKUP($A$157 &amp; C161 &amp; $A$158,#REF!,2),"-")</f>
        <v>-</v>
      </c>
      <c r="B161" s="50" t="s">
        <v>38</v>
      </c>
      <c r="C161" s="50" t="s">
        <v>108</v>
      </c>
      <c r="D161" s="83" t="str">
        <f>IFERROR(VLOOKUP(C161,#REF!,6,0),"-")</f>
        <v>-</v>
      </c>
      <c r="E161" s="81" t="str">
        <f>IFERROR(VLOOKUP(D161,#REF!,11,0),"-")</f>
        <v>-</v>
      </c>
      <c r="F161" s="81" t="str">
        <f>IFERROR(VLOOKUP(D161,#REF!,10,0),"-")</f>
        <v>-</v>
      </c>
      <c r="G161" s="76" t="e">
        <f>SUMIF(#REF!,#REF!,#REF!)</f>
        <v>#REF!</v>
      </c>
    </row>
    <row r="162" spans="1:7" x14ac:dyDescent="0.2">
      <c r="A162" s="67"/>
      <c r="G162" s="69"/>
    </row>
    <row r="163" spans="1:7" ht="13.5" thickBot="1" x14ac:dyDescent="0.25">
      <c r="A163" s="70" t="s">
        <v>109</v>
      </c>
      <c r="B163" s="52"/>
      <c r="C163" s="52"/>
      <c r="D163" s="52"/>
      <c r="E163" s="52"/>
      <c r="F163" s="56">
        <f>SUM(F160:F162)</f>
        <v>0</v>
      </c>
      <c r="G163" s="69"/>
    </row>
    <row r="164" spans="1:7" ht="14.25" thickTop="1" thickBot="1" x14ac:dyDescent="0.25">
      <c r="A164" s="75"/>
      <c r="B164" s="73"/>
      <c r="C164" s="73"/>
      <c r="D164" s="73"/>
      <c r="E164" s="73"/>
      <c r="F164" s="73"/>
      <c r="G164" s="74"/>
    </row>
    <row r="165" spans="1:7" x14ac:dyDescent="0.2">
      <c r="A165" s="61" t="s">
        <v>39</v>
      </c>
      <c r="B165" s="63"/>
      <c r="C165" s="63"/>
      <c r="D165" s="63"/>
      <c r="E165" s="63"/>
      <c r="F165" s="63"/>
      <c r="G165" s="64"/>
    </row>
    <row r="166" spans="1:7" x14ac:dyDescent="0.2">
      <c r="A166" s="65" t="s">
        <v>14</v>
      </c>
      <c r="B166" s="50"/>
      <c r="C166" s="50"/>
      <c r="G166" s="69"/>
    </row>
    <row r="167" spans="1:7" x14ac:dyDescent="0.2">
      <c r="A167" s="70" t="s">
        <v>84</v>
      </c>
      <c r="B167" s="52" t="s">
        <v>74</v>
      </c>
      <c r="C167" s="52" t="s">
        <v>88</v>
      </c>
      <c r="D167" s="52"/>
      <c r="E167" s="52"/>
      <c r="F167" s="52" t="s">
        <v>81</v>
      </c>
      <c r="G167" s="78" t="s">
        <v>46</v>
      </c>
    </row>
    <row r="168" spans="1:7" x14ac:dyDescent="0.2">
      <c r="A168" s="67" t="str">
        <f>IFERROR(VLOOKUP($A$165 &amp; $C$168 &amp; $A$166,#REF!,2,0),"-")</f>
        <v>-</v>
      </c>
      <c r="B168" s="50" t="s">
        <v>39</v>
      </c>
      <c r="C168" s="50" t="s">
        <v>107</v>
      </c>
      <c r="F168" s="55">
        <v>0</v>
      </c>
      <c r="G168" s="76">
        <v>0</v>
      </c>
    </row>
    <row r="169" spans="1:7" x14ac:dyDescent="0.2">
      <c r="A169" s="67" t="str">
        <f>IFERROR(VLOOKUP($A$165 &amp; $C$169 &amp; $A$166,#REF!,2,0),"-")</f>
        <v>-</v>
      </c>
      <c r="B169" s="50" t="s">
        <v>39</v>
      </c>
      <c r="C169" s="50" t="s">
        <v>108</v>
      </c>
      <c r="F169" s="55">
        <v>0</v>
      </c>
      <c r="G169" s="76">
        <v>0</v>
      </c>
    </row>
    <row r="170" spans="1:7" x14ac:dyDescent="0.2">
      <c r="A170" s="67"/>
      <c r="G170" s="76"/>
    </row>
    <row r="171" spans="1:7" ht="13.5" thickBot="1" x14ac:dyDescent="0.25">
      <c r="A171" s="70" t="s">
        <v>111</v>
      </c>
      <c r="B171" s="52"/>
      <c r="C171" s="52"/>
      <c r="D171" s="52"/>
      <c r="E171" s="52"/>
      <c r="F171" s="56">
        <f>SUM(F168:F170)</f>
        <v>0</v>
      </c>
      <c r="G171" s="69"/>
    </row>
    <row r="172" spans="1:7" ht="13.5" thickTop="1" x14ac:dyDescent="0.2">
      <c r="A172" s="67"/>
      <c r="G172" s="69"/>
    </row>
    <row r="173" spans="1:7" x14ac:dyDescent="0.2">
      <c r="A173" s="65" t="s">
        <v>19</v>
      </c>
      <c r="B173" s="50"/>
      <c r="C173" s="50"/>
      <c r="G173" s="69"/>
    </row>
    <row r="174" spans="1:7" x14ac:dyDescent="0.2">
      <c r="A174" s="70" t="s">
        <v>84</v>
      </c>
      <c r="B174" s="52" t="s">
        <v>74</v>
      </c>
      <c r="C174" s="52" t="s">
        <v>88</v>
      </c>
      <c r="D174" s="52"/>
      <c r="E174" s="52"/>
      <c r="F174" s="52" t="s">
        <v>81</v>
      </c>
      <c r="G174" s="78" t="s">
        <v>46</v>
      </c>
    </row>
    <row r="175" spans="1:7" x14ac:dyDescent="0.2">
      <c r="A175" s="67" t="str">
        <f>IFERROR(VLOOKUP($A$165 &amp; C175 &amp; $A$173,#REF!,2,0),"-")</f>
        <v>-</v>
      </c>
      <c r="B175" s="50" t="s">
        <v>39</v>
      </c>
      <c r="C175" s="50" t="s">
        <v>107</v>
      </c>
      <c r="F175" s="55">
        <v>0</v>
      </c>
      <c r="G175" s="76">
        <v>0</v>
      </c>
    </row>
    <row r="176" spans="1:7" x14ac:dyDescent="0.2">
      <c r="A176" s="67" t="str">
        <f>IFERROR(VLOOKUP($A$165 &amp; C176 &amp; $A$173,#REF!,2,0),"-")</f>
        <v>-</v>
      </c>
      <c r="B176" s="50" t="s">
        <v>39</v>
      </c>
      <c r="C176" s="50" t="s">
        <v>108</v>
      </c>
      <c r="F176" s="55">
        <v>0</v>
      </c>
      <c r="G176" s="76">
        <v>0</v>
      </c>
    </row>
    <row r="177" spans="1:7" x14ac:dyDescent="0.2">
      <c r="A177" s="67"/>
      <c r="G177" s="76"/>
    </row>
    <row r="178" spans="1:7" ht="13.5" thickBot="1" x14ac:dyDescent="0.25">
      <c r="A178" s="70" t="s">
        <v>112</v>
      </c>
      <c r="B178" s="52"/>
      <c r="C178" s="52"/>
      <c r="D178" s="52"/>
      <c r="E178" s="52"/>
      <c r="F178" s="56">
        <f>SUM(F175:F177)</f>
        <v>0</v>
      </c>
      <c r="G178" s="69"/>
    </row>
    <row r="179" spans="1:7" ht="13.5" thickTop="1" x14ac:dyDescent="0.2">
      <c r="A179" s="67"/>
      <c r="G179" s="69"/>
    </row>
    <row r="180" spans="1:7" ht="13.5" thickBot="1" x14ac:dyDescent="0.25">
      <c r="A180" s="70" t="s">
        <v>110</v>
      </c>
      <c r="B180" s="52"/>
      <c r="C180" s="52"/>
      <c r="D180" s="52"/>
      <c r="E180" s="52"/>
      <c r="F180" s="56">
        <f>F171+F178</f>
        <v>0</v>
      </c>
      <c r="G180" s="69"/>
    </row>
    <row r="181" spans="1:7" ht="14.25" thickTop="1" thickBot="1" x14ac:dyDescent="0.25">
      <c r="A181" s="75"/>
      <c r="B181" s="73"/>
      <c r="C181" s="73"/>
      <c r="D181" s="73"/>
      <c r="E181" s="73"/>
      <c r="F181" s="73"/>
      <c r="G181" s="74"/>
    </row>
    <row r="182" spans="1:7" x14ac:dyDescent="0.2">
      <c r="A182" s="70" t="s">
        <v>183</v>
      </c>
      <c r="G182" s="69"/>
    </row>
    <row r="183" spans="1:7" x14ac:dyDescent="0.2">
      <c r="A183" s="65" t="s">
        <v>19</v>
      </c>
      <c r="G183" s="69"/>
    </row>
    <row r="184" spans="1:7" x14ac:dyDescent="0.2">
      <c r="A184" s="70" t="s">
        <v>84</v>
      </c>
      <c r="B184" s="52" t="s">
        <v>74</v>
      </c>
      <c r="C184" s="52" t="s">
        <v>88</v>
      </c>
      <c r="D184" s="52"/>
      <c r="E184" s="52"/>
      <c r="F184" s="52" t="s">
        <v>81</v>
      </c>
      <c r="G184" s="78" t="s">
        <v>46</v>
      </c>
    </row>
    <row r="185" spans="1:7" x14ac:dyDescent="0.2">
      <c r="A185" s="84" t="s">
        <v>168</v>
      </c>
      <c r="B185" s="50" t="s">
        <v>183</v>
      </c>
      <c r="F185" s="55" t="e">
        <f>SUMIFS(#REF!,#REF!,#REF!,#REF!,#REF!,#REF!,'TMSP '!A185)</f>
        <v>#REF!</v>
      </c>
      <c r="G185" s="68" t="e">
        <f>SUMIFS(#REF!,#REF!,#REF!,#REF!,#REF!,#REF!,A185)</f>
        <v>#REF!</v>
      </c>
    </row>
    <row r="186" spans="1:7" x14ac:dyDescent="0.2">
      <c r="A186" s="54" t="s">
        <v>115</v>
      </c>
      <c r="B186" s="50" t="s">
        <v>183</v>
      </c>
      <c r="F186" s="55" t="e">
        <f>SUMIFS(#REF!,#REF!,#REF!,#REF!,#REF!,#REF!,'TMSP '!A186)</f>
        <v>#REF!</v>
      </c>
      <c r="G186" s="68" t="e">
        <f>SUMIFS(#REF!,#REF!,#REF!,#REF!,#REF!,#REF!,A186)</f>
        <v>#REF!</v>
      </c>
    </row>
    <row r="187" spans="1:7" x14ac:dyDescent="0.2">
      <c r="A187" s="67"/>
      <c r="G187" s="69"/>
    </row>
    <row r="188" spans="1:7" ht="13.5" thickBot="1" x14ac:dyDescent="0.25">
      <c r="A188" s="67"/>
      <c r="F188" s="56" t="e">
        <f>SUM(F185:F187)</f>
        <v>#REF!</v>
      </c>
      <c r="G188" s="69"/>
    </row>
    <row r="189" spans="1:7" ht="13.5" thickTop="1" x14ac:dyDescent="0.2">
      <c r="A189" s="67"/>
      <c r="G189" s="69"/>
    </row>
    <row r="190" spans="1:7" ht="13.5" thickBot="1" x14ac:dyDescent="0.25">
      <c r="A190" s="67"/>
      <c r="G190" s="69"/>
    </row>
    <row r="191" spans="1:7" x14ac:dyDescent="0.2">
      <c r="A191" s="79"/>
      <c r="B191" s="63"/>
      <c r="C191" s="63"/>
      <c r="D191" s="63"/>
      <c r="E191" s="63"/>
      <c r="F191" s="63"/>
      <c r="G191" s="64"/>
    </row>
    <row r="192" spans="1:7" x14ac:dyDescent="0.2">
      <c r="A192" s="70" t="s">
        <v>83</v>
      </c>
      <c r="B192" s="52"/>
      <c r="C192" s="52"/>
      <c r="D192" s="52"/>
      <c r="E192" s="52"/>
      <c r="F192" s="77" t="e">
        <f>F13+F43+F71+F103+F111+F129+F137+F155+F163+F180+F188</f>
        <v>#REF!</v>
      </c>
      <c r="G192" s="69"/>
    </row>
    <row r="193" spans="1:7" x14ac:dyDescent="0.2">
      <c r="A193" s="67"/>
      <c r="E193" s="80" t="s">
        <v>114</v>
      </c>
      <c r="F193" s="55" t="e">
        <f>F192-#REF!</f>
        <v>#REF!</v>
      </c>
      <c r="G193" s="66"/>
    </row>
    <row r="194" spans="1:7" ht="13.5" thickBot="1" x14ac:dyDescent="0.25">
      <c r="A194" s="75"/>
      <c r="B194" s="73"/>
      <c r="C194" s="73"/>
      <c r="D194" s="73"/>
      <c r="E194" s="73"/>
      <c r="F194" s="73"/>
      <c r="G194" s="74"/>
    </row>
    <row r="196" spans="1:7" x14ac:dyDescent="0.2">
      <c r="F196" s="86"/>
    </row>
  </sheetData>
  <pageMargins left="0.7" right="0.7" top="0.75" bottom="0.75" header="0.3" footer="0.3"/>
  <pageSetup paperSize="9" scale="48" orientation="portrait" r:id="rId1"/>
  <headerFooter>
    <oddFooter>&amp;L_x000D_&amp;1#&amp;"Calibri"&amp;10&amp;K000000 INTERNAL</oddFooter>
  </headerFooter>
  <rowBreaks count="1" manualBreakCount="1">
    <brk id="104" max="6" man="1"/>
  </rowBreaks>
  <colBreaks count="2" manualBreakCount="2">
    <brk id="7" max="193" man="1"/>
    <brk id="8" max="193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2F74E4-414D-4997-84F5-02BB4B181982}">
  <sheetPr>
    <tabColor theme="7" tint="0.79998168889431442"/>
  </sheetPr>
  <dimension ref="A1:L45"/>
  <sheetViews>
    <sheetView tabSelected="1" topLeftCell="A30" zoomScaleNormal="100" workbookViewId="0">
      <selection activeCell="H45" sqref="H45"/>
    </sheetView>
  </sheetViews>
  <sheetFormatPr defaultRowHeight="12.75" x14ac:dyDescent="0.2"/>
  <cols>
    <col min="1" max="1" width="50" customWidth="1"/>
    <col min="2" max="2" width="55" customWidth="1"/>
    <col min="3" max="4" width="25.83203125" customWidth="1"/>
    <col min="5" max="5" width="22.33203125" customWidth="1"/>
    <col min="6" max="6" width="17.33203125" customWidth="1"/>
    <col min="7" max="8" width="17.5" customWidth="1"/>
    <col min="9" max="9" width="12.1640625" customWidth="1"/>
  </cols>
  <sheetData>
    <row r="1" spans="1:12" ht="13.5" thickBot="1" x14ac:dyDescent="0.25"/>
    <row r="2" spans="1:12" ht="13.5" thickBot="1" x14ac:dyDescent="0.25">
      <c r="A2" s="87" t="s">
        <v>82</v>
      </c>
      <c r="B2" s="89" t="s">
        <v>217</v>
      </c>
      <c r="C2" s="89"/>
      <c r="D2" s="89"/>
      <c r="E2" s="87"/>
      <c r="F2" s="88"/>
      <c r="G2" s="88"/>
      <c r="H2" s="88"/>
      <c r="I2" s="88"/>
    </row>
    <row r="3" spans="1:12" ht="13.5" thickTop="1" x14ac:dyDescent="0.2"/>
    <row r="4" spans="1:12" x14ac:dyDescent="0.2">
      <c r="A4" s="52" t="s">
        <v>184</v>
      </c>
      <c r="B4" s="90" t="s">
        <v>78</v>
      </c>
      <c r="C4" s="90"/>
      <c r="D4" s="90"/>
      <c r="E4" s="50"/>
    </row>
    <row r="5" spans="1:12" ht="13.5" thickBot="1" x14ac:dyDescent="0.25">
      <c r="A5" s="52" t="s">
        <v>186</v>
      </c>
      <c r="B5" s="90" t="s">
        <v>76</v>
      </c>
      <c r="C5" s="90"/>
      <c r="D5" s="90"/>
      <c r="E5" s="50"/>
    </row>
    <row r="6" spans="1:12" ht="26.25" thickBot="1" x14ac:dyDescent="0.25">
      <c r="A6" s="91" t="s">
        <v>185</v>
      </c>
      <c r="B6" s="94" t="s">
        <v>24</v>
      </c>
      <c r="C6" s="114"/>
      <c r="D6" s="107" t="s">
        <v>187</v>
      </c>
      <c r="E6" s="95" t="s">
        <v>74</v>
      </c>
      <c r="F6" s="95"/>
      <c r="G6" s="92" t="s">
        <v>80</v>
      </c>
      <c r="H6" s="95" t="s">
        <v>81</v>
      </c>
      <c r="I6" s="93" t="s">
        <v>46</v>
      </c>
    </row>
    <row r="7" spans="1:12" x14ac:dyDescent="0.2">
      <c r="A7" s="63" t="s">
        <v>211</v>
      </c>
      <c r="B7" s="63" t="s">
        <v>204</v>
      </c>
      <c r="C7" s="63"/>
      <c r="D7" s="63" t="s">
        <v>195</v>
      </c>
      <c r="E7" s="63" t="s">
        <v>78</v>
      </c>
      <c r="F7" s="63"/>
      <c r="G7" s="99" t="s">
        <v>66</v>
      </c>
      <c r="H7" s="100">
        <v>4020387.0544039998</v>
      </c>
      <c r="I7" s="101">
        <v>3.2199999999999999E-2</v>
      </c>
    </row>
    <row r="8" spans="1:12" x14ac:dyDescent="0.2">
      <c r="A8" s="102"/>
      <c r="B8" s="102"/>
      <c r="C8" s="102"/>
      <c r="D8" s="102"/>
      <c r="E8" s="102"/>
      <c r="F8" s="102"/>
      <c r="G8" s="103"/>
      <c r="H8" s="102"/>
      <c r="I8" s="102"/>
    </row>
    <row r="9" spans="1:12" ht="13.5" thickBot="1" x14ac:dyDescent="0.25">
      <c r="A9" s="60" t="s">
        <v>87</v>
      </c>
      <c r="B9" s="60"/>
      <c r="C9" s="60"/>
      <c r="D9" s="60"/>
      <c r="E9" s="60"/>
      <c r="F9" s="60"/>
      <c r="G9" s="60"/>
      <c r="H9" s="56">
        <v>4020387.0544039998</v>
      </c>
      <c r="I9" s="112">
        <v>3.2199999999999999E-2</v>
      </c>
    </row>
    <row r="10" spans="1:12" ht="13.5" thickTop="1" x14ac:dyDescent="0.2">
      <c r="A10" s="97"/>
      <c r="B10" s="97"/>
      <c r="C10" s="97"/>
      <c r="D10" s="97"/>
      <c r="E10" s="97"/>
      <c r="F10" s="98"/>
      <c r="G10" s="98"/>
      <c r="H10" s="98"/>
      <c r="I10" s="98"/>
    </row>
    <row r="11" spans="1:12" x14ac:dyDescent="0.2">
      <c r="A11" s="52" t="s">
        <v>184</v>
      </c>
      <c r="B11" s="90" t="s">
        <v>12</v>
      </c>
      <c r="C11" s="90"/>
      <c r="D11" s="50"/>
      <c r="E11" s="50"/>
    </row>
    <row r="12" spans="1:12" ht="13.5" thickBot="1" x14ac:dyDescent="0.25">
      <c r="A12" s="104" t="s">
        <v>186</v>
      </c>
      <c r="B12" s="105" t="s">
        <v>76</v>
      </c>
      <c r="C12" s="105"/>
      <c r="D12" s="72"/>
      <c r="E12" s="72"/>
      <c r="F12" s="73"/>
      <c r="G12" s="73"/>
      <c r="H12" s="73"/>
      <c r="I12" s="73"/>
    </row>
    <row r="13" spans="1:12" ht="26.25" thickBot="1" x14ac:dyDescent="0.25">
      <c r="A13" s="106" t="s">
        <v>20</v>
      </c>
      <c r="B13" s="94" t="s">
        <v>24</v>
      </c>
      <c r="C13" s="110" t="s">
        <v>194</v>
      </c>
      <c r="D13" s="107" t="s">
        <v>187</v>
      </c>
      <c r="E13" s="94" t="s">
        <v>74</v>
      </c>
      <c r="F13" s="110" t="s">
        <v>188</v>
      </c>
      <c r="G13" s="108"/>
      <c r="H13" s="94" t="s">
        <v>81</v>
      </c>
      <c r="I13" s="109" t="s">
        <v>46</v>
      </c>
      <c r="L13" s="57"/>
    </row>
    <row r="14" spans="1:12" x14ac:dyDescent="0.2">
      <c r="A14" s="63" t="s">
        <v>91</v>
      </c>
      <c r="B14" s="63" t="s">
        <v>208</v>
      </c>
      <c r="C14" s="63" t="s">
        <v>199</v>
      </c>
      <c r="D14" s="63"/>
      <c r="E14" s="99" t="s">
        <v>12</v>
      </c>
      <c r="F14" s="50" t="s">
        <v>190</v>
      </c>
      <c r="G14" s="63"/>
      <c r="H14" s="100">
        <v>4095301.0988960001</v>
      </c>
      <c r="I14" s="101">
        <v>3.2800000000000003E-2</v>
      </c>
    </row>
    <row r="15" spans="1:12" x14ac:dyDescent="0.2">
      <c r="A15" t="s">
        <v>213</v>
      </c>
      <c r="B15" t="s">
        <v>209</v>
      </c>
      <c r="C15" s="50" t="s">
        <v>200</v>
      </c>
      <c r="E15" s="50" t="s">
        <v>12</v>
      </c>
      <c r="F15" s="50" t="s">
        <v>190</v>
      </c>
      <c r="H15" s="58">
        <v>5381325.5293419994</v>
      </c>
      <c r="I15" s="96">
        <v>4.3099999999999999E-2</v>
      </c>
    </row>
    <row r="16" spans="1:12" x14ac:dyDescent="0.2">
      <c r="A16" s="102"/>
      <c r="B16" s="102"/>
      <c r="C16" s="102"/>
      <c r="D16" s="102"/>
      <c r="E16" s="102"/>
      <c r="F16" s="102"/>
      <c r="G16" s="102"/>
      <c r="H16" s="102"/>
      <c r="I16" s="102"/>
    </row>
    <row r="17" spans="1:12" ht="13.5" thickBot="1" x14ac:dyDescent="0.25">
      <c r="A17" s="60" t="s">
        <v>85</v>
      </c>
      <c r="B17" s="60"/>
      <c r="C17" s="60"/>
      <c r="D17" s="60"/>
      <c r="E17" s="60"/>
      <c r="F17" s="60"/>
      <c r="G17" s="60"/>
      <c r="H17" s="111">
        <v>9476626.628238</v>
      </c>
      <c r="I17" s="112">
        <v>7.5899999999999995E-2</v>
      </c>
    </row>
    <row r="18" spans="1:12" ht="13.5" thickTop="1" x14ac:dyDescent="0.2">
      <c r="A18" s="98"/>
      <c r="B18" s="98"/>
      <c r="C18" s="98"/>
      <c r="D18" s="98"/>
      <c r="E18" s="98"/>
      <c r="F18" s="98"/>
      <c r="G18" s="98"/>
      <c r="H18" s="98"/>
      <c r="I18" s="98"/>
    </row>
    <row r="19" spans="1:12" x14ac:dyDescent="0.2">
      <c r="A19" s="52" t="s">
        <v>184</v>
      </c>
      <c r="B19" s="90" t="s">
        <v>189</v>
      </c>
      <c r="C19" s="90"/>
    </row>
    <row r="20" spans="1:12" ht="13.5" thickBot="1" x14ac:dyDescent="0.25">
      <c r="A20" s="104" t="s">
        <v>186</v>
      </c>
      <c r="B20" s="105" t="s">
        <v>76</v>
      </c>
      <c r="C20" s="105"/>
      <c r="D20" s="73"/>
      <c r="E20" s="73"/>
      <c r="F20" s="73"/>
      <c r="G20" s="73"/>
      <c r="H20" s="73"/>
      <c r="I20" s="73"/>
    </row>
    <row r="21" spans="1:12" ht="26.25" thickBot="1" x14ac:dyDescent="0.25">
      <c r="A21" s="94" t="s">
        <v>20</v>
      </c>
      <c r="B21" s="94" t="s">
        <v>24</v>
      </c>
      <c r="C21" s="110" t="s">
        <v>194</v>
      </c>
      <c r="D21" s="107" t="s">
        <v>187</v>
      </c>
      <c r="E21" s="94" t="s">
        <v>74</v>
      </c>
      <c r="F21" s="110" t="s">
        <v>188</v>
      </c>
      <c r="G21" s="91"/>
      <c r="H21" s="95" t="s">
        <v>81</v>
      </c>
      <c r="I21" s="93" t="s">
        <v>46</v>
      </c>
    </row>
    <row r="22" spans="1:12" x14ac:dyDescent="0.2">
      <c r="A22" s="50" t="s">
        <v>212</v>
      </c>
      <c r="B22" s="50" t="s">
        <v>205</v>
      </c>
      <c r="C22" s="63" t="s">
        <v>196</v>
      </c>
      <c r="D22" s="50"/>
      <c r="E22" s="50" t="s">
        <v>189</v>
      </c>
      <c r="F22" s="50" t="s">
        <v>190</v>
      </c>
      <c r="G22" s="58"/>
      <c r="H22" s="100">
        <v>67185412.235241994</v>
      </c>
      <c r="I22" s="101">
        <v>0.53810000000000002</v>
      </c>
      <c r="L22" s="50"/>
    </row>
    <row r="23" spans="1:12" x14ac:dyDescent="0.2">
      <c r="A23" s="50" t="s">
        <v>91</v>
      </c>
      <c r="B23" s="50" t="s">
        <v>206</v>
      </c>
      <c r="C23" s="50" t="s">
        <v>197</v>
      </c>
      <c r="D23" s="50"/>
      <c r="E23" s="50" t="s">
        <v>189</v>
      </c>
      <c r="F23" s="50" t="s">
        <v>190</v>
      </c>
      <c r="G23" s="58"/>
      <c r="H23" s="58">
        <v>28542250.951451998</v>
      </c>
      <c r="I23" s="96">
        <v>0.2286</v>
      </c>
      <c r="L23" s="50"/>
    </row>
    <row r="24" spans="1:12" x14ac:dyDescent="0.2">
      <c r="A24" s="50" t="s">
        <v>91</v>
      </c>
      <c r="B24" s="50" t="s">
        <v>207</v>
      </c>
      <c r="C24" s="50" t="s">
        <v>198</v>
      </c>
      <c r="D24" s="50"/>
      <c r="E24" s="50" t="s">
        <v>189</v>
      </c>
      <c r="F24" s="50" t="s">
        <v>190</v>
      </c>
      <c r="G24" s="58"/>
      <c r="H24" s="58">
        <v>8490258.3757600002</v>
      </c>
      <c r="I24" s="96">
        <v>6.8000000000000005E-2</v>
      </c>
      <c r="L24" s="50"/>
    </row>
    <row r="25" spans="1:12" x14ac:dyDescent="0.2">
      <c r="A25" s="50" t="s">
        <v>91</v>
      </c>
      <c r="B25" s="50" t="s">
        <v>210</v>
      </c>
      <c r="C25" s="50" t="s">
        <v>201</v>
      </c>
      <c r="D25" s="50"/>
      <c r="E25" s="50" t="s">
        <v>189</v>
      </c>
      <c r="F25" s="50" t="s">
        <v>190</v>
      </c>
      <c r="G25" s="58"/>
      <c r="H25" s="58">
        <v>7141805.5749039995</v>
      </c>
      <c r="I25" s="96">
        <v>5.7200000000000001E-2</v>
      </c>
      <c r="L25" s="50"/>
    </row>
    <row r="27" spans="1:12" ht="13.5" thickBot="1" x14ac:dyDescent="0.25">
      <c r="A27" s="60" t="s">
        <v>191</v>
      </c>
      <c r="B27" s="60"/>
      <c r="C27" s="60"/>
      <c r="D27" s="60"/>
      <c r="E27" s="60"/>
      <c r="F27" s="60"/>
      <c r="G27" s="60"/>
      <c r="H27" s="56">
        <v>111359727.13735799</v>
      </c>
      <c r="I27" s="112">
        <v>0.89190000000000003</v>
      </c>
    </row>
    <row r="28" spans="1:12" ht="13.5" thickTop="1" x14ac:dyDescent="0.2"/>
    <row r="29" spans="1:12" x14ac:dyDescent="0.2">
      <c r="A29" s="52" t="s">
        <v>184</v>
      </c>
      <c r="B29" s="90" t="s">
        <v>58</v>
      </c>
      <c r="C29" s="90"/>
    </row>
    <row r="30" spans="1:12" ht="13.5" thickBot="1" x14ac:dyDescent="0.25">
      <c r="A30" s="104" t="s">
        <v>186</v>
      </c>
      <c r="B30" s="105" t="s">
        <v>76</v>
      </c>
      <c r="C30" s="90"/>
    </row>
    <row r="31" spans="1:12" ht="26.25" thickBot="1" x14ac:dyDescent="0.25">
      <c r="A31" s="94" t="s">
        <v>20</v>
      </c>
      <c r="B31" s="94" t="s">
        <v>24</v>
      </c>
      <c r="C31" s="110" t="s">
        <v>194</v>
      </c>
      <c r="D31" s="107" t="s">
        <v>187</v>
      </c>
      <c r="E31" s="94" t="s">
        <v>74</v>
      </c>
      <c r="F31" s="110" t="s">
        <v>188</v>
      </c>
      <c r="G31" s="91"/>
      <c r="H31" s="95" t="s">
        <v>81</v>
      </c>
      <c r="I31" s="93" t="s">
        <v>46</v>
      </c>
    </row>
    <row r="32" spans="1:12" x14ac:dyDescent="0.2">
      <c r="A32" s="50"/>
      <c r="B32" s="50"/>
      <c r="C32" s="115"/>
      <c r="D32" s="50"/>
      <c r="E32" s="50"/>
      <c r="F32" s="50"/>
      <c r="G32" s="58"/>
      <c r="H32" s="58">
        <v>0</v>
      </c>
      <c r="I32" s="101">
        <v>0</v>
      </c>
    </row>
    <row r="34" spans="1:9" ht="13.5" thickBot="1" x14ac:dyDescent="0.25">
      <c r="A34" s="60" t="s">
        <v>192</v>
      </c>
      <c r="B34" s="60"/>
      <c r="C34" s="60"/>
      <c r="D34" s="60"/>
      <c r="E34" s="60"/>
      <c r="F34" s="60"/>
      <c r="G34" s="60"/>
      <c r="H34" s="53">
        <v>0</v>
      </c>
      <c r="I34" s="112">
        <v>0</v>
      </c>
    </row>
    <row r="35" spans="1:9" ht="13.5" thickTop="1" x14ac:dyDescent="0.2">
      <c r="A35" s="98"/>
      <c r="B35" s="98"/>
      <c r="C35" s="98"/>
      <c r="D35" s="98"/>
      <c r="E35" s="98"/>
      <c r="F35" s="98"/>
      <c r="G35" s="98"/>
      <c r="H35" s="98"/>
      <c r="I35" s="98"/>
    </row>
    <row r="36" spans="1:9" x14ac:dyDescent="0.2">
      <c r="A36" s="52" t="s">
        <v>184</v>
      </c>
      <c r="B36" s="90" t="s">
        <v>59</v>
      </c>
      <c r="C36" s="90"/>
    </row>
    <row r="37" spans="1:9" ht="13.5" thickBot="1" x14ac:dyDescent="0.25">
      <c r="A37" s="104" t="s">
        <v>186</v>
      </c>
      <c r="B37" s="105" t="s">
        <v>76</v>
      </c>
      <c r="C37" s="105"/>
      <c r="D37" s="73"/>
      <c r="E37" s="73"/>
      <c r="F37" s="73"/>
      <c r="G37" s="73"/>
      <c r="H37" s="73"/>
      <c r="I37" s="73"/>
    </row>
    <row r="38" spans="1:9" ht="26.25" thickBot="1" x14ac:dyDescent="0.25">
      <c r="A38" s="94" t="s">
        <v>20</v>
      </c>
      <c r="B38" s="94" t="s">
        <v>24</v>
      </c>
      <c r="C38" s="110" t="s">
        <v>194</v>
      </c>
      <c r="D38" s="107" t="s">
        <v>187</v>
      </c>
      <c r="E38" s="94" t="s">
        <v>74</v>
      </c>
      <c r="F38" s="110" t="s">
        <v>188</v>
      </c>
      <c r="G38" s="91"/>
      <c r="H38" s="95" t="s">
        <v>81</v>
      </c>
      <c r="I38" s="93" t="s">
        <v>46</v>
      </c>
    </row>
    <row r="39" spans="1:9" x14ac:dyDescent="0.2">
      <c r="A39" s="67"/>
      <c r="C39" s="115"/>
      <c r="F39" s="50"/>
      <c r="G39" s="81"/>
      <c r="H39" s="58">
        <v>0</v>
      </c>
      <c r="I39" s="101">
        <v>0</v>
      </c>
    </row>
    <row r="41" spans="1:9" ht="13.5" thickBot="1" x14ac:dyDescent="0.25">
      <c r="A41" s="60" t="s">
        <v>103</v>
      </c>
      <c r="B41" s="60"/>
      <c r="C41" s="60"/>
      <c r="D41" s="60"/>
      <c r="E41" s="51"/>
      <c r="F41" s="51"/>
      <c r="G41" s="51"/>
      <c r="H41" s="56">
        <v>0</v>
      </c>
      <c r="I41" s="112">
        <v>0</v>
      </c>
    </row>
    <row r="42" spans="1:9" ht="13.5" thickTop="1" x14ac:dyDescent="0.2">
      <c r="A42" s="52"/>
      <c r="B42" s="52"/>
      <c r="C42" s="52"/>
      <c r="D42" s="52"/>
      <c r="H42" s="77"/>
    </row>
    <row r="43" spans="1:9" ht="13.5" thickBot="1" x14ac:dyDescent="0.25">
      <c r="A43" s="60" t="s">
        <v>193</v>
      </c>
      <c r="B43" s="60"/>
      <c r="C43" s="60"/>
      <c r="D43" s="60"/>
      <c r="E43" s="60"/>
      <c r="F43" s="60"/>
      <c r="G43" s="60"/>
      <c r="H43" s="56">
        <v>124856740.81999999</v>
      </c>
      <c r="I43" s="112">
        <v>1</v>
      </c>
    </row>
    <row r="44" spans="1:9" ht="13.5" thickTop="1" x14ac:dyDescent="0.2">
      <c r="A44" s="52"/>
      <c r="B44" s="52"/>
      <c r="C44" s="52"/>
      <c r="D44" s="52"/>
      <c r="E44" s="52"/>
      <c r="F44" s="52"/>
      <c r="G44" s="52"/>
      <c r="H44" s="77"/>
      <c r="I44" s="113"/>
    </row>
    <row r="45" spans="1:9" x14ac:dyDescent="0.2">
      <c r="G45" s="80" t="s">
        <v>114</v>
      </c>
      <c r="H45" s="55">
        <v>0</v>
      </c>
      <c r="I45" s="50"/>
    </row>
  </sheetData>
  <pageMargins left="0.70866141732283472" right="0.70866141732283472" top="0.74803149606299213" bottom="0.74803149606299213" header="0.31496062992125984" footer="0.31496062992125984"/>
  <pageSetup paperSize="9" scale="34" orientation="portrait" horizontalDpi="1200" verticalDpi="1200" r:id="rId1"/>
  <headerFooter>
    <oddFooter>&amp;L_x000D_&amp;1#&amp;"Calibri"&amp;10&amp;K000000 INTERNAL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2BA336-B05E-4686-A975-54C5FDD21403}">
  <sheetPr>
    <tabColor theme="7" tint="0.79998168889431442"/>
  </sheetPr>
  <dimension ref="A1:L45"/>
  <sheetViews>
    <sheetView topLeftCell="A23" zoomScaleNormal="100" workbookViewId="0">
      <selection activeCell="A23" sqref="A1:XFD1048576"/>
    </sheetView>
  </sheetViews>
  <sheetFormatPr defaultRowHeight="12.75" x14ac:dyDescent="0.2"/>
  <cols>
    <col min="1" max="1" width="50" customWidth="1"/>
    <col min="2" max="2" width="55" customWidth="1"/>
    <col min="3" max="4" width="25.83203125" customWidth="1"/>
    <col min="5" max="5" width="22.33203125" customWidth="1"/>
    <col min="6" max="6" width="17.33203125" customWidth="1"/>
    <col min="7" max="7" width="17.5" customWidth="1"/>
    <col min="8" max="8" width="16.33203125" customWidth="1"/>
    <col min="9" max="9" width="12.1640625" customWidth="1"/>
  </cols>
  <sheetData>
    <row r="1" spans="1:12" ht="13.5" thickBot="1" x14ac:dyDescent="0.25"/>
    <row r="2" spans="1:12" ht="13.5" thickBot="1" x14ac:dyDescent="0.25">
      <c r="A2" s="87" t="s">
        <v>82</v>
      </c>
      <c r="B2" s="89" t="s">
        <v>216</v>
      </c>
      <c r="C2" s="89"/>
      <c r="D2" s="89"/>
      <c r="E2" s="87"/>
      <c r="F2" s="88"/>
      <c r="G2" s="88"/>
      <c r="H2" s="88"/>
      <c r="I2" s="88"/>
    </row>
    <row r="3" spans="1:12" ht="13.5" thickTop="1" x14ac:dyDescent="0.2"/>
    <row r="4" spans="1:12" x14ac:dyDescent="0.2">
      <c r="A4" s="52" t="s">
        <v>184</v>
      </c>
      <c r="B4" s="90" t="s">
        <v>78</v>
      </c>
      <c r="C4" s="90"/>
      <c r="D4" s="90"/>
      <c r="E4" s="50"/>
    </row>
    <row r="5" spans="1:12" ht="13.5" thickBot="1" x14ac:dyDescent="0.25">
      <c r="A5" s="52" t="s">
        <v>186</v>
      </c>
      <c r="B5" s="90" t="s">
        <v>76</v>
      </c>
      <c r="C5" s="90"/>
      <c r="D5" s="90"/>
      <c r="E5" s="50"/>
    </row>
    <row r="6" spans="1:12" ht="26.25" thickBot="1" x14ac:dyDescent="0.25">
      <c r="A6" s="91" t="s">
        <v>185</v>
      </c>
      <c r="B6" s="94" t="s">
        <v>24</v>
      </c>
      <c r="C6" s="114"/>
      <c r="D6" s="107" t="s">
        <v>187</v>
      </c>
      <c r="E6" s="95" t="s">
        <v>74</v>
      </c>
      <c r="F6" s="95"/>
      <c r="G6" s="92" t="s">
        <v>80</v>
      </c>
      <c r="H6" s="95" t="s">
        <v>81</v>
      </c>
      <c r="I6" s="93" t="s">
        <v>46</v>
      </c>
    </row>
    <row r="7" spans="1:12" x14ac:dyDescent="0.2">
      <c r="A7" s="63" t="s">
        <v>211</v>
      </c>
      <c r="B7" s="63" t="s">
        <v>204</v>
      </c>
      <c r="C7" s="63"/>
      <c r="D7" s="63" t="s">
        <v>195</v>
      </c>
      <c r="E7" s="63" t="s">
        <v>78</v>
      </c>
      <c r="F7" s="63"/>
      <c r="G7" s="99" t="s">
        <v>66</v>
      </c>
      <c r="H7" s="100">
        <v>1570644.1243384001</v>
      </c>
      <c r="I7" s="101">
        <v>3.1480000000000001E-2</v>
      </c>
    </row>
    <row r="8" spans="1:12" x14ac:dyDescent="0.2">
      <c r="A8" s="102"/>
      <c r="B8" s="102"/>
      <c r="C8" s="102"/>
      <c r="D8" s="102"/>
      <c r="E8" s="102"/>
      <c r="F8" s="102"/>
      <c r="G8" s="103"/>
      <c r="H8" s="102"/>
      <c r="I8" s="102"/>
    </row>
    <row r="9" spans="1:12" ht="13.5" thickBot="1" x14ac:dyDescent="0.25">
      <c r="A9" s="60" t="s">
        <v>87</v>
      </c>
      <c r="B9" s="60"/>
      <c r="C9" s="60"/>
      <c r="D9" s="60"/>
      <c r="E9" s="60"/>
      <c r="F9" s="60"/>
      <c r="G9" s="60"/>
      <c r="H9" s="56">
        <v>1570644.1243384001</v>
      </c>
      <c r="I9" s="112">
        <v>3.1480000000000001E-2</v>
      </c>
    </row>
    <row r="10" spans="1:12" ht="13.5" thickTop="1" x14ac:dyDescent="0.2">
      <c r="A10" s="97"/>
      <c r="B10" s="97"/>
      <c r="C10" s="97"/>
      <c r="D10" s="97"/>
      <c r="E10" s="97"/>
      <c r="F10" s="98"/>
      <c r="G10" s="98"/>
      <c r="H10" s="98"/>
      <c r="I10" s="98"/>
    </row>
    <row r="11" spans="1:12" x14ac:dyDescent="0.2">
      <c r="A11" s="52" t="s">
        <v>184</v>
      </c>
      <c r="B11" s="90" t="s">
        <v>12</v>
      </c>
      <c r="C11" s="90"/>
      <c r="D11" s="50"/>
      <c r="E11" s="50"/>
    </row>
    <row r="12" spans="1:12" ht="13.5" thickBot="1" x14ac:dyDescent="0.25">
      <c r="A12" s="104" t="s">
        <v>186</v>
      </c>
      <c r="B12" s="105" t="s">
        <v>76</v>
      </c>
      <c r="C12" s="105"/>
      <c r="D12" s="72"/>
      <c r="E12" s="72"/>
      <c r="F12" s="73"/>
      <c r="G12" s="73"/>
      <c r="H12" s="73"/>
      <c r="I12" s="73"/>
    </row>
    <row r="13" spans="1:12" ht="26.25" thickBot="1" x14ac:dyDescent="0.25">
      <c r="A13" s="106" t="s">
        <v>20</v>
      </c>
      <c r="B13" s="94" t="s">
        <v>24</v>
      </c>
      <c r="C13" s="110" t="s">
        <v>194</v>
      </c>
      <c r="D13" s="107" t="s">
        <v>187</v>
      </c>
      <c r="E13" s="94" t="s">
        <v>74</v>
      </c>
      <c r="F13" s="110" t="s">
        <v>188</v>
      </c>
      <c r="G13" s="108"/>
      <c r="H13" s="94" t="s">
        <v>81</v>
      </c>
      <c r="I13" s="109" t="s">
        <v>46</v>
      </c>
      <c r="L13" s="57"/>
    </row>
    <row r="14" spans="1:12" x14ac:dyDescent="0.2">
      <c r="A14" s="63" t="s">
        <v>91</v>
      </c>
      <c r="B14" s="63" t="s">
        <v>208</v>
      </c>
      <c r="C14" s="63" t="s">
        <v>199</v>
      </c>
      <c r="D14" s="63"/>
      <c r="E14" s="99" t="s">
        <v>12</v>
      </c>
      <c r="F14" s="50" t="s">
        <v>190</v>
      </c>
      <c r="G14" s="63"/>
      <c r="H14" s="100">
        <v>1601079.0962522</v>
      </c>
      <c r="I14" s="101">
        <v>3.209E-2</v>
      </c>
    </row>
    <row r="15" spans="1:12" x14ac:dyDescent="0.2">
      <c r="A15" t="s">
        <v>213</v>
      </c>
      <c r="B15" t="s">
        <v>209</v>
      </c>
      <c r="C15" s="50" t="s">
        <v>200</v>
      </c>
      <c r="E15" s="50" t="s">
        <v>12</v>
      </c>
      <c r="F15" s="50" t="s">
        <v>190</v>
      </c>
      <c r="H15" s="58">
        <v>11203562.202039</v>
      </c>
      <c r="I15" s="96">
        <v>0.22455</v>
      </c>
    </row>
    <row r="16" spans="1:12" x14ac:dyDescent="0.2">
      <c r="A16" s="102"/>
      <c r="B16" s="102"/>
      <c r="C16" s="102"/>
      <c r="D16" s="102"/>
      <c r="E16" s="102"/>
      <c r="F16" s="102"/>
      <c r="G16" s="102"/>
      <c r="H16" s="102"/>
      <c r="I16" s="102"/>
    </row>
    <row r="17" spans="1:12" ht="13.5" thickBot="1" x14ac:dyDescent="0.25">
      <c r="A17" s="60" t="s">
        <v>85</v>
      </c>
      <c r="B17" s="60"/>
      <c r="C17" s="60"/>
      <c r="D17" s="60"/>
      <c r="E17" s="60"/>
      <c r="F17" s="60"/>
      <c r="G17" s="60"/>
      <c r="H17" s="111">
        <v>12804641.298291199</v>
      </c>
      <c r="I17" s="112">
        <v>0.25663999999999998</v>
      </c>
    </row>
    <row r="18" spans="1:12" ht="13.5" thickTop="1" x14ac:dyDescent="0.2">
      <c r="A18" s="98"/>
      <c r="B18" s="98"/>
      <c r="C18" s="98"/>
      <c r="D18" s="98"/>
      <c r="E18" s="98"/>
      <c r="F18" s="98"/>
      <c r="G18" s="98"/>
      <c r="H18" s="98"/>
      <c r="I18" s="98"/>
    </row>
    <row r="19" spans="1:12" x14ac:dyDescent="0.2">
      <c r="A19" s="52" t="s">
        <v>184</v>
      </c>
      <c r="B19" s="90" t="s">
        <v>189</v>
      </c>
      <c r="C19" s="90"/>
    </row>
    <row r="20" spans="1:12" ht="13.5" thickBot="1" x14ac:dyDescent="0.25">
      <c r="A20" s="104" t="s">
        <v>186</v>
      </c>
      <c r="B20" s="105" t="s">
        <v>76</v>
      </c>
      <c r="C20" s="105"/>
      <c r="D20" s="73"/>
      <c r="E20" s="73"/>
      <c r="F20" s="73"/>
      <c r="G20" s="73"/>
      <c r="H20" s="73"/>
      <c r="I20" s="73"/>
    </row>
    <row r="21" spans="1:12" ht="26.25" thickBot="1" x14ac:dyDescent="0.25">
      <c r="A21" s="94" t="s">
        <v>20</v>
      </c>
      <c r="B21" s="94" t="s">
        <v>24</v>
      </c>
      <c r="C21" s="110" t="s">
        <v>194</v>
      </c>
      <c r="D21" s="107" t="s">
        <v>187</v>
      </c>
      <c r="E21" s="94" t="s">
        <v>74</v>
      </c>
      <c r="F21" s="110" t="s">
        <v>188</v>
      </c>
      <c r="G21" s="91"/>
      <c r="H21" s="95" t="s">
        <v>81</v>
      </c>
      <c r="I21" s="93" t="s">
        <v>46</v>
      </c>
    </row>
    <row r="22" spans="1:12" x14ac:dyDescent="0.2">
      <c r="A22" s="50" t="s">
        <v>212</v>
      </c>
      <c r="B22" s="50" t="s">
        <v>205</v>
      </c>
      <c r="C22" s="63" t="s">
        <v>196</v>
      </c>
      <c r="D22" s="50"/>
      <c r="E22" s="50" t="s">
        <v>189</v>
      </c>
      <c r="F22" s="50" t="s">
        <v>190</v>
      </c>
      <c r="G22" s="58"/>
      <c r="H22" s="100">
        <v>21310966.481215399</v>
      </c>
      <c r="I22" s="101">
        <v>0.42713000000000001</v>
      </c>
      <c r="L22" s="50"/>
    </row>
    <row r="23" spans="1:12" x14ac:dyDescent="0.2">
      <c r="A23" s="50" t="s">
        <v>91</v>
      </c>
      <c r="B23" s="50" t="s">
        <v>206</v>
      </c>
      <c r="C23" s="50" t="s">
        <v>197</v>
      </c>
      <c r="D23" s="50"/>
      <c r="E23" s="50" t="s">
        <v>189</v>
      </c>
      <c r="F23" s="50" t="s">
        <v>190</v>
      </c>
      <c r="G23" s="58"/>
      <c r="H23" s="58">
        <v>6591416.6221837997</v>
      </c>
      <c r="I23" s="96">
        <v>0.13211000000000001</v>
      </c>
      <c r="L23" s="50"/>
    </row>
    <row r="24" spans="1:12" x14ac:dyDescent="0.2">
      <c r="A24" s="50" t="s">
        <v>91</v>
      </c>
      <c r="B24" s="50" t="s">
        <v>207</v>
      </c>
      <c r="C24" s="50" t="s">
        <v>198</v>
      </c>
      <c r="D24" s="50"/>
      <c r="E24" s="50" t="s">
        <v>189</v>
      </c>
      <c r="F24" s="50" t="s">
        <v>190</v>
      </c>
      <c r="G24" s="58"/>
      <c r="H24" s="58">
        <v>3019548.3610215997</v>
      </c>
      <c r="I24" s="96">
        <v>6.0519999999999997E-2</v>
      </c>
      <c r="L24" s="50"/>
    </row>
    <row r="25" spans="1:12" x14ac:dyDescent="0.2">
      <c r="A25" s="50" t="s">
        <v>91</v>
      </c>
      <c r="B25" s="50" t="s">
        <v>210</v>
      </c>
      <c r="C25" s="50" t="s">
        <v>201</v>
      </c>
      <c r="D25" s="50"/>
      <c r="E25" s="50" t="s">
        <v>189</v>
      </c>
      <c r="F25" s="50" t="s">
        <v>190</v>
      </c>
      <c r="G25" s="58"/>
      <c r="H25" s="58">
        <v>4596179.6929495996</v>
      </c>
      <c r="I25" s="96">
        <v>9.2119999999999994E-2</v>
      </c>
      <c r="L25" s="50"/>
    </row>
    <row r="27" spans="1:12" ht="13.5" thickBot="1" x14ac:dyDescent="0.25">
      <c r="A27" s="60" t="s">
        <v>191</v>
      </c>
      <c r="B27" s="60"/>
      <c r="C27" s="60"/>
      <c r="D27" s="60"/>
      <c r="E27" s="60"/>
      <c r="F27" s="60"/>
      <c r="G27" s="60"/>
      <c r="H27" s="56">
        <v>35518111.157370396</v>
      </c>
      <c r="I27" s="112">
        <v>0.71187999999999996</v>
      </c>
    </row>
    <row r="28" spans="1:12" ht="13.5" thickTop="1" x14ac:dyDescent="0.2"/>
    <row r="29" spans="1:12" x14ac:dyDescent="0.2">
      <c r="A29" s="52" t="s">
        <v>184</v>
      </c>
      <c r="B29" s="90" t="s">
        <v>58</v>
      </c>
      <c r="C29" s="90"/>
    </row>
    <row r="30" spans="1:12" ht="13.5" thickBot="1" x14ac:dyDescent="0.25">
      <c r="A30" s="104" t="s">
        <v>186</v>
      </c>
      <c r="B30" s="105" t="s">
        <v>76</v>
      </c>
      <c r="C30" s="90"/>
    </row>
    <row r="31" spans="1:12" ht="26.25" thickBot="1" x14ac:dyDescent="0.25">
      <c r="A31" s="94" t="s">
        <v>20</v>
      </c>
      <c r="B31" s="94" t="s">
        <v>24</v>
      </c>
      <c r="C31" s="110" t="s">
        <v>194</v>
      </c>
      <c r="D31" s="107" t="s">
        <v>187</v>
      </c>
      <c r="E31" s="94" t="s">
        <v>74</v>
      </c>
      <c r="F31" s="110" t="s">
        <v>188</v>
      </c>
      <c r="G31" s="91"/>
      <c r="H31" s="95" t="s">
        <v>81</v>
      </c>
      <c r="I31" s="93" t="s">
        <v>46</v>
      </c>
    </row>
    <row r="32" spans="1:12" x14ac:dyDescent="0.2">
      <c r="A32" s="50"/>
      <c r="B32" s="50"/>
      <c r="C32" s="115"/>
      <c r="D32" s="50"/>
      <c r="E32" s="50"/>
      <c r="F32" s="50"/>
      <c r="G32" s="58"/>
      <c r="H32" s="58">
        <v>0</v>
      </c>
      <c r="I32" s="101">
        <v>0</v>
      </c>
    </row>
    <row r="34" spans="1:9" ht="13.5" thickBot="1" x14ac:dyDescent="0.25">
      <c r="A34" s="60" t="s">
        <v>192</v>
      </c>
      <c r="B34" s="60"/>
      <c r="C34" s="60"/>
      <c r="D34" s="60"/>
      <c r="E34" s="60"/>
      <c r="F34" s="60"/>
      <c r="G34" s="60"/>
      <c r="H34" s="53">
        <v>0</v>
      </c>
      <c r="I34" s="112">
        <v>0</v>
      </c>
    </row>
    <row r="35" spans="1:9" ht="13.5" thickTop="1" x14ac:dyDescent="0.2">
      <c r="A35" s="98"/>
      <c r="B35" s="98"/>
      <c r="C35" s="98"/>
      <c r="D35" s="98"/>
      <c r="E35" s="98"/>
      <c r="F35" s="98"/>
      <c r="G35" s="98"/>
      <c r="H35" s="98"/>
      <c r="I35" s="98"/>
    </row>
    <row r="36" spans="1:9" x14ac:dyDescent="0.2">
      <c r="A36" s="52" t="s">
        <v>184</v>
      </c>
      <c r="B36" s="90" t="s">
        <v>59</v>
      </c>
      <c r="C36" s="90"/>
    </row>
    <row r="37" spans="1:9" ht="13.5" thickBot="1" x14ac:dyDescent="0.25">
      <c r="A37" s="104" t="s">
        <v>186</v>
      </c>
      <c r="B37" s="105" t="s">
        <v>76</v>
      </c>
      <c r="C37" s="105"/>
      <c r="D37" s="73"/>
      <c r="E37" s="73"/>
      <c r="F37" s="73"/>
      <c r="G37" s="73"/>
      <c r="H37" s="73"/>
      <c r="I37" s="73"/>
    </row>
    <row r="38" spans="1:9" ht="26.25" thickBot="1" x14ac:dyDescent="0.25">
      <c r="A38" s="94" t="s">
        <v>20</v>
      </c>
      <c r="B38" s="94" t="s">
        <v>24</v>
      </c>
      <c r="C38" s="110" t="s">
        <v>194</v>
      </c>
      <c r="D38" s="107" t="s">
        <v>187</v>
      </c>
      <c r="E38" s="94" t="s">
        <v>74</v>
      </c>
      <c r="F38" s="110" t="s">
        <v>188</v>
      </c>
      <c r="G38" s="91"/>
      <c r="H38" s="95" t="s">
        <v>81</v>
      </c>
      <c r="I38" s="93" t="s">
        <v>46</v>
      </c>
    </row>
    <row r="39" spans="1:9" x14ac:dyDescent="0.2">
      <c r="A39" s="67"/>
      <c r="C39" s="115"/>
      <c r="F39" s="50"/>
      <c r="G39" s="81"/>
      <c r="H39" s="58">
        <v>0</v>
      </c>
      <c r="I39" s="101">
        <v>0</v>
      </c>
    </row>
    <row r="41" spans="1:9" ht="13.5" thickBot="1" x14ac:dyDescent="0.25">
      <c r="A41" s="60" t="s">
        <v>103</v>
      </c>
      <c r="B41" s="60"/>
      <c r="C41" s="60"/>
      <c r="D41" s="60"/>
      <c r="E41" s="51"/>
      <c r="F41" s="51"/>
      <c r="G41" s="51"/>
      <c r="H41" s="56">
        <v>0</v>
      </c>
      <c r="I41" s="112">
        <v>0</v>
      </c>
    </row>
    <row r="42" spans="1:9" ht="13.5" thickTop="1" x14ac:dyDescent="0.2">
      <c r="A42" s="52"/>
      <c r="B42" s="52"/>
      <c r="C42" s="52"/>
      <c r="D42" s="52"/>
      <c r="H42" s="77"/>
    </row>
    <row r="43" spans="1:9" ht="13.5" thickBot="1" x14ac:dyDescent="0.25">
      <c r="A43" s="60" t="s">
        <v>193</v>
      </c>
      <c r="B43" s="60"/>
      <c r="C43" s="60"/>
      <c r="D43" s="60"/>
      <c r="E43" s="60"/>
      <c r="F43" s="60"/>
      <c r="G43" s="60"/>
      <c r="H43" s="56">
        <v>49893396.579999998</v>
      </c>
      <c r="I43" s="112">
        <v>1</v>
      </c>
    </row>
    <row r="44" spans="1:9" ht="13.5" thickTop="1" x14ac:dyDescent="0.2">
      <c r="A44" s="52"/>
      <c r="B44" s="52"/>
      <c r="C44" s="52"/>
      <c r="D44" s="52"/>
      <c r="E44" s="52"/>
      <c r="F44" s="52"/>
      <c r="G44" s="52"/>
      <c r="H44" s="77"/>
      <c r="I44" s="113"/>
    </row>
    <row r="45" spans="1:9" x14ac:dyDescent="0.2">
      <c r="G45" s="80" t="s">
        <v>114</v>
      </c>
      <c r="H45" s="55">
        <v>0</v>
      </c>
      <c r="I45" s="50"/>
    </row>
  </sheetData>
  <pageMargins left="0.70866141732283472" right="0.70866141732283472" top="0.74803149606299213" bottom="0.74803149606299213" header="0.31496062992125984" footer="0.31496062992125984"/>
  <pageSetup paperSize="9" scale="34" orientation="portrait" horizontalDpi="1200" verticalDpi="1200" r:id="rId1"/>
  <headerFooter>
    <oddFooter>&amp;L_x000D_&amp;1#&amp;"Calibri"&amp;10&amp;K000000 INTERNAL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8009B7-222D-4B7F-95E4-D99F66FBA8E5}">
  <sheetPr>
    <tabColor theme="7" tint="0.79998168889431442"/>
  </sheetPr>
  <dimension ref="A1:L44"/>
  <sheetViews>
    <sheetView topLeftCell="A21" zoomScaleNormal="100" workbookViewId="0">
      <selection activeCell="A21" sqref="A1:XFD1048576"/>
    </sheetView>
  </sheetViews>
  <sheetFormatPr defaultRowHeight="12.75" x14ac:dyDescent="0.2"/>
  <cols>
    <col min="1" max="1" width="50" customWidth="1"/>
    <col min="2" max="2" width="55" customWidth="1"/>
    <col min="3" max="4" width="25.83203125" customWidth="1"/>
    <col min="5" max="5" width="22.33203125" customWidth="1"/>
    <col min="6" max="6" width="17.33203125" customWidth="1"/>
    <col min="7" max="7" width="17.5" customWidth="1"/>
    <col min="8" max="8" width="16.33203125" customWidth="1"/>
    <col min="9" max="9" width="12.1640625" customWidth="1"/>
  </cols>
  <sheetData>
    <row r="1" spans="1:12" ht="13.5" thickBot="1" x14ac:dyDescent="0.25"/>
    <row r="2" spans="1:12" ht="13.5" thickBot="1" x14ac:dyDescent="0.25">
      <c r="A2" s="87" t="s">
        <v>82</v>
      </c>
      <c r="B2" s="89" t="s">
        <v>218</v>
      </c>
      <c r="C2" s="89"/>
      <c r="D2" s="89"/>
      <c r="E2" s="87"/>
      <c r="F2" s="88"/>
      <c r="G2" s="88"/>
      <c r="H2" s="88"/>
      <c r="I2" s="88"/>
    </row>
    <row r="3" spans="1:12" ht="13.5" thickTop="1" x14ac:dyDescent="0.2"/>
    <row r="4" spans="1:12" x14ac:dyDescent="0.2">
      <c r="A4" s="52" t="s">
        <v>184</v>
      </c>
      <c r="B4" s="90" t="s">
        <v>78</v>
      </c>
      <c r="C4" s="90"/>
      <c r="D4" s="90"/>
      <c r="E4" s="50"/>
    </row>
    <row r="5" spans="1:12" ht="13.5" thickBot="1" x14ac:dyDescent="0.25">
      <c r="A5" s="52" t="s">
        <v>186</v>
      </c>
      <c r="B5" s="90" t="s">
        <v>76</v>
      </c>
      <c r="C5" s="90"/>
      <c r="D5" s="90"/>
      <c r="E5" s="50"/>
    </row>
    <row r="6" spans="1:12" ht="26.25" thickBot="1" x14ac:dyDescent="0.25">
      <c r="A6" s="91" t="s">
        <v>185</v>
      </c>
      <c r="B6" s="94" t="s">
        <v>24</v>
      </c>
      <c r="C6" s="114"/>
      <c r="D6" s="107" t="s">
        <v>187</v>
      </c>
      <c r="E6" s="95" t="s">
        <v>74</v>
      </c>
      <c r="F6" s="95"/>
      <c r="G6" s="92" t="s">
        <v>80</v>
      </c>
      <c r="H6" s="95" t="s">
        <v>81</v>
      </c>
      <c r="I6" s="93" t="s">
        <v>46</v>
      </c>
    </row>
    <row r="7" spans="1:12" x14ac:dyDescent="0.2">
      <c r="A7" s="63" t="s">
        <v>211</v>
      </c>
      <c r="B7" s="63" t="s">
        <v>204</v>
      </c>
      <c r="C7" s="63"/>
      <c r="D7" s="63" t="s">
        <v>195</v>
      </c>
      <c r="E7" s="63" t="s">
        <v>78</v>
      </c>
      <c r="F7" s="63"/>
      <c r="G7" s="99" t="s">
        <v>66</v>
      </c>
      <c r="H7" s="100">
        <v>3783429.0580560002</v>
      </c>
      <c r="I7" s="101">
        <v>6.3200000000000006E-2</v>
      </c>
    </row>
    <row r="8" spans="1:12" x14ac:dyDescent="0.2">
      <c r="A8" s="102"/>
      <c r="B8" s="102"/>
      <c r="C8" s="102"/>
      <c r="D8" s="102"/>
      <c r="E8" s="102"/>
      <c r="F8" s="102"/>
      <c r="G8" s="103"/>
      <c r="H8" s="102"/>
      <c r="I8" s="102"/>
    </row>
    <row r="9" spans="1:12" ht="13.5" thickBot="1" x14ac:dyDescent="0.25">
      <c r="A9" s="60" t="s">
        <v>87</v>
      </c>
      <c r="B9" s="60"/>
      <c r="C9" s="60"/>
      <c r="D9" s="60"/>
      <c r="E9" s="60"/>
      <c r="F9" s="60"/>
      <c r="G9" s="60"/>
      <c r="H9" s="56">
        <v>3783429.0580560002</v>
      </c>
      <c r="I9" s="112">
        <v>6.3200000000000006E-2</v>
      </c>
    </row>
    <row r="10" spans="1:12" ht="13.5" thickTop="1" x14ac:dyDescent="0.2">
      <c r="A10" s="97"/>
      <c r="B10" s="97"/>
      <c r="C10" s="97"/>
      <c r="D10" s="97"/>
      <c r="E10" s="97"/>
      <c r="F10" s="98"/>
      <c r="G10" s="98"/>
      <c r="H10" s="98"/>
      <c r="I10" s="98"/>
    </row>
    <row r="11" spans="1:12" x14ac:dyDescent="0.2">
      <c r="A11" s="52" t="s">
        <v>184</v>
      </c>
      <c r="B11" s="90" t="s">
        <v>12</v>
      </c>
      <c r="C11" s="90"/>
      <c r="D11" s="50"/>
      <c r="E11" s="50"/>
    </row>
    <row r="12" spans="1:12" ht="13.5" thickBot="1" x14ac:dyDescent="0.25">
      <c r="A12" s="104" t="s">
        <v>186</v>
      </c>
      <c r="B12" s="105" t="s">
        <v>76</v>
      </c>
      <c r="C12" s="105"/>
      <c r="D12" s="72"/>
      <c r="E12" s="72"/>
      <c r="F12" s="73"/>
      <c r="G12" s="73"/>
      <c r="H12" s="73"/>
      <c r="I12" s="73"/>
    </row>
    <row r="13" spans="1:12" ht="26.25" thickBot="1" x14ac:dyDescent="0.25">
      <c r="A13" s="106" t="s">
        <v>20</v>
      </c>
      <c r="B13" s="94" t="s">
        <v>24</v>
      </c>
      <c r="C13" s="110" t="s">
        <v>194</v>
      </c>
      <c r="D13" s="107" t="s">
        <v>187</v>
      </c>
      <c r="E13" s="94" t="s">
        <v>74</v>
      </c>
      <c r="F13" s="110" t="s">
        <v>188</v>
      </c>
      <c r="G13" s="108"/>
      <c r="H13" s="94" t="s">
        <v>81</v>
      </c>
      <c r="I13" s="109" t="s">
        <v>46</v>
      </c>
      <c r="L13" s="57"/>
    </row>
    <row r="14" spans="1:12" x14ac:dyDescent="0.2">
      <c r="A14" s="63" t="s">
        <v>91</v>
      </c>
      <c r="B14" s="63" t="s">
        <v>208</v>
      </c>
      <c r="C14" s="63" t="s">
        <v>199</v>
      </c>
      <c r="D14" s="63"/>
      <c r="E14" s="99" t="s">
        <v>12</v>
      </c>
      <c r="F14" s="50" t="s">
        <v>190</v>
      </c>
      <c r="G14" s="63"/>
      <c r="H14" s="100">
        <v>13637106.636474</v>
      </c>
      <c r="I14" s="101">
        <v>0.2278</v>
      </c>
    </row>
    <row r="15" spans="1:12" x14ac:dyDescent="0.2">
      <c r="A15" s="102"/>
      <c r="B15" s="102"/>
      <c r="C15" s="102"/>
      <c r="D15" s="102"/>
      <c r="E15" s="102"/>
      <c r="F15" s="102"/>
      <c r="G15" s="102"/>
      <c r="H15" s="102"/>
      <c r="I15" s="102"/>
    </row>
    <row r="16" spans="1:12" ht="13.5" thickBot="1" x14ac:dyDescent="0.25">
      <c r="A16" s="60" t="s">
        <v>85</v>
      </c>
      <c r="B16" s="60"/>
      <c r="C16" s="60"/>
      <c r="D16" s="60"/>
      <c r="E16" s="60"/>
      <c r="F16" s="60"/>
      <c r="G16" s="60"/>
      <c r="H16" s="111">
        <v>13637106.636474</v>
      </c>
      <c r="I16" s="112">
        <v>0.2278</v>
      </c>
    </row>
    <row r="17" spans="1:12" ht="13.5" thickTop="1" x14ac:dyDescent="0.2">
      <c r="A17" s="98"/>
      <c r="B17" s="98"/>
      <c r="C17" s="98"/>
      <c r="D17" s="98"/>
      <c r="E17" s="98"/>
      <c r="F17" s="98"/>
      <c r="G17" s="98"/>
      <c r="H17" s="98"/>
      <c r="I17" s="98"/>
    </row>
    <row r="18" spans="1:12" x14ac:dyDescent="0.2">
      <c r="A18" s="52" t="s">
        <v>184</v>
      </c>
      <c r="B18" s="90" t="s">
        <v>189</v>
      </c>
      <c r="C18" s="90"/>
    </row>
    <row r="19" spans="1:12" ht="13.5" thickBot="1" x14ac:dyDescent="0.25">
      <c r="A19" s="104" t="s">
        <v>186</v>
      </c>
      <c r="B19" s="105" t="s">
        <v>76</v>
      </c>
      <c r="C19" s="105"/>
      <c r="D19" s="73"/>
      <c r="E19" s="73"/>
      <c r="F19" s="73"/>
      <c r="G19" s="73"/>
      <c r="H19" s="73"/>
      <c r="I19" s="73"/>
    </row>
    <row r="20" spans="1:12" ht="26.25" thickBot="1" x14ac:dyDescent="0.25">
      <c r="A20" s="94" t="s">
        <v>20</v>
      </c>
      <c r="B20" s="94" t="s">
        <v>24</v>
      </c>
      <c r="C20" s="110" t="s">
        <v>194</v>
      </c>
      <c r="D20" s="107" t="s">
        <v>187</v>
      </c>
      <c r="E20" s="94" t="s">
        <v>74</v>
      </c>
      <c r="F20" s="110" t="s">
        <v>188</v>
      </c>
      <c r="G20" s="91"/>
      <c r="H20" s="95" t="s">
        <v>81</v>
      </c>
      <c r="I20" s="93" t="s">
        <v>46</v>
      </c>
    </row>
    <row r="21" spans="1:12" x14ac:dyDescent="0.2">
      <c r="A21" s="50" t="s">
        <v>91</v>
      </c>
      <c r="B21" s="50" t="s">
        <v>206</v>
      </c>
      <c r="C21" s="50" t="s">
        <v>197</v>
      </c>
      <c r="D21" s="50"/>
      <c r="E21" s="50" t="s">
        <v>189</v>
      </c>
      <c r="F21" s="50" t="s">
        <v>190</v>
      </c>
      <c r="G21" s="58"/>
      <c r="H21" s="100">
        <v>0</v>
      </c>
      <c r="I21" s="96">
        <v>0</v>
      </c>
      <c r="L21" s="50"/>
    </row>
    <row r="22" spans="1:12" x14ac:dyDescent="0.2">
      <c r="A22" s="50" t="s">
        <v>213</v>
      </c>
      <c r="B22" s="50" t="s">
        <v>214</v>
      </c>
      <c r="C22" s="50" t="s">
        <v>202</v>
      </c>
      <c r="D22" s="50"/>
      <c r="E22" s="50" t="s">
        <v>189</v>
      </c>
      <c r="F22" s="50" t="s">
        <v>190</v>
      </c>
      <c r="G22" s="58"/>
      <c r="H22" s="58">
        <v>22036079.687822998</v>
      </c>
      <c r="I22" s="96">
        <v>0.36809999999999998</v>
      </c>
      <c r="L22" s="50"/>
    </row>
    <row r="23" spans="1:12" x14ac:dyDescent="0.2">
      <c r="A23" s="50" t="s">
        <v>211</v>
      </c>
      <c r="B23" s="50" t="s">
        <v>215</v>
      </c>
      <c r="C23" s="50" t="s">
        <v>203</v>
      </c>
      <c r="D23" s="50"/>
      <c r="E23" s="50" t="s">
        <v>189</v>
      </c>
      <c r="F23" s="50" t="s">
        <v>190</v>
      </c>
      <c r="G23" s="58"/>
      <c r="H23" s="58">
        <v>20407768.447646998</v>
      </c>
      <c r="I23" s="96">
        <v>0.34089999999999998</v>
      </c>
      <c r="L23" s="50"/>
    </row>
    <row r="24" spans="1:12" x14ac:dyDescent="0.2">
      <c r="A24" s="50"/>
      <c r="B24" s="50"/>
      <c r="C24" s="50"/>
      <c r="D24" s="50"/>
      <c r="E24" s="50"/>
      <c r="F24" s="50"/>
      <c r="G24" s="58"/>
      <c r="H24" s="58"/>
      <c r="I24" s="96"/>
      <c r="L24" s="50"/>
    </row>
    <row r="26" spans="1:12" ht="13.5" thickBot="1" x14ac:dyDescent="0.25">
      <c r="A26" s="60" t="s">
        <v>191</v>
      </c>
      <c r="B26" s="60"/>
      <c r="C26" s="60"/>
      <c r="D26" s="60"/>
      <c r="E26" s="60"/>
      <c r="F26" s="60"/>
      <c r="G26" s="60"/>
      <c r="H26" s="56">
        <v>42443848.135469995</v>
      </c>
      <c r="I26" s="112">
        <v>0.70899999999999996</v>
      </c>
    </row>
    <row r="27" spans="1:12" ht="13.5" thickTop="1" x14ac:dyDescent="0.2"/>
    <row r="28" spans="1:12" x14ac:dyDescent="0.2">
      <c r="A28" s="52" t="s">
        <v>184</v>
      </c>
      <c r="B28" s="90" t="s">
        <v>58</v>
      </c>
      <c r="C28" s="90"/>
    </row>
    <row r="29" spans="1:12" ht="13.5" thickBot="1" x14ac:dyDescent="0.25">
      <c r="A29" s="104" t="s">
        <v>186</v>
      </c>
      <c r="B29" s="105" t="s">
        <v>76</v>
      </c>
      <c r="C29" s="90"/>
    </row>
    <row r="30" spans="1:12" ht="26.25" thickBot="1" x14ac:dyDescent="0.25">
      <c r="A30" s="94" t="s">
        <v>20</v>
      </c>
      <c r="B30" s="94" t="s">
        <v>24</v>
      </c>
      <c r="C30" s="110" t="s">
        <v>194</v>
      </c>
      <c r="D30" s="107" t="s">
        <v>187</v>
      </c>
      <c r="E30" s="94" t="s">
        <v>74</v>
      </c>
      <c r="F30" s="110" t="s">
        <v>188</v>
      </c>
      <c r="G30" s="91"/>
      <c r="H30" s="95" t="s">
        <v>81</v>
      </c>
      <c r="I30" s="93" t="s">
        <v>46</v>
      </c>
    </row>
    <row r="31" spans="1:12" x14ac:dyDescent="0.2">
      <c r="A31" s="50"/>
      <c r="B31" s="50"/>
      <c r="C31" s="115"/>
      <c r="D31" s="50"/>
      <c r="E31" s="50"/>
      <c r="F31" s="50"/>
      <c r="G31" s="58"/>
      <c r="H31" s="58">
        <v>0</v>
      </c>
      <c r="I31" s="101">
        <v>0</v>
      </c>
    </row>
    <row r="33" spans="1:9" ht="13.5" thickBot="1" x14ac:dyDescent="0.25">
      <c r="A33" s="60" t="s">
        <v>192</v>
      </c>
      <c r="B33" s="60"/>
      <c r="C33" s="60"/>
      <c r="D33" s="60"/>
      <c r="E33" s="60"/>
      <c r="F33" s="60"/>
      <c r="G33" s="60"/>
      <c r="H33" s="53">
        <v>0</v>
      </c>
      <c r="I33" s="112">
        <v>0</v>
      </c>
    </row>
    <row r="34" spans="1:9" ht="13.5" thickTop="1" x14ac:dyDescent="0.2">
      <c r="A34" s="98"/>
      <c r="B34" s="98"/>
      <c r="C34" s="98"/>
      <c r="D34" s="98"/>
      <c r="E34" s="98"/>
      <c r="F34" s="98"/>
      <c r="G34" s="98"/>
      <c r="H34" s="98"/>
      <c r="I34" s="98"/>
    </row>
    <row r="35" spans="1:9" x14ac:dyDescent="0.2">
      <c r="A35" s="52" t="s">
        <v>184</v>
      </c>
      <c r="B35" s="90" t="s">
        <v>59</v>
      </c>
      <c r="C35" s="90"/>
    </row>
    <row r="36" spans="1:9" ht="13.5" thickBot="1" x14ac:dyDescent="0.25">
      <c r="A36" s="104" t="s">
        <v>186</v>
      </c>
      <c r="B36" s="105" t="s">
        <v>76</v>
      </c>
      <c r="C36" s="105"/>
      <c r="D36" s="73"/>
      <c r="E36" s="73"/>
      <c r="F36" s="73"/>
      <c r="G36" s="73"/>
      <c r="H36" s="73"/>
      <c r="I36" s="73"/>
    </row>
    <row r="37" spans="1:9" ht="26.25" thickBot="1" x14ac:dyDescent="0.25">
      <c r="A37" s="94" t="s">
        <v>20</v>
      </c>
      <c r="B37" s="94" t="s">
        <v>24</v>
      </c>
      <c r="C37" s="110" t="s">
        <v>194</v>
      </c>
      <c r="D37" s="107" t="s">
        <v>187</v>
      </c>
      <c r="E37" s="94" t="s">
        <v>74</v>
      </c>
      <c r="F37" s="110" t="s">
        <v>188</v>
      </c>
      <c r="G37" s="91"/>
      <c r="H37" s="95" t="s">
        <v>81</v>
      </c>
      <c r="I37" s="93" t="s">
        <v>46</v>
      </c>
    </row>
    <row r="38" spans="1:9" x14ac:dyDescent="0.2">
      <c r="A38" s="67"/>
      <c r="C38" s="115"/>
      <c r="F38" s="50"/>
      <c r="G38" s="81"/>
      <c r="H38" s="58">
        <v>0</v>
      </c>
      <c r="I38" s="101">
        <v>0</v>
      </c>
    </row>
    <row r="40" spans="1:9" ht="13.5" thickBot="1" x14ac:dyDescent="0.25">
      <c r="A40" s="60" t="s">
        <v>103</v>
      </c>
      <c r="B40" s="60"/>
      <c r="C40" s="60"/>
      <c r="D40" s="60"/>
      <c r="E40" s="51"/>
      <c r="F40" s="51"/>
      <c r="G40" s="51"/>
      <c r="H40" s="56">
        <v>0</v>
      </c>
      <c r="I40" s="112">
        <v>0</v>
      </c>
    </row>
    <row r="41" spans="1:9" ht="13.5" thickTop="1" x14ac:dyDescent="0.2">
      <c r="A41" s="52"/>
      <c r="B41" s="52"/>
      <c r="C41" s="52"/>
      <c r="D41" s="52"/>
      <c r="H41" s="77"/>
    </row>
    <row r="42" spans="1:9" ht="13.5" thickBot="1" x14ac:dyDescent="0.25">
      <c r="A42" s="60" t="s">
        <v>193</v>
      </c>
      <c r="B42" s="60"/>
      <c r="C42" s="60"/>
      <c r="D42" s="60"/>
      <c r="E42" s="60"/>
      <c r="F42" s="60"/>
      <c r="G42" s="60"/>
      <c r="H42" s="56">
        <v>59864383.829999998</v>
      </c>
      <c r="I42" s="112">
        <v>1</v>
      </c>
    </row>
    <row r="43" spans="1:9" ht="13.5" thickTop="1" x14ac:dyDescent="0.2">
      <c r="A43" s="52"/>
      <c r="B43" s="52"/>
      <c r="C43" s="52"/>
      <c r="D43" s="52"/>
      <c r="E43" s="52"/>
      <c r="F43" s="52"/>
      <c r="G43" s="52"/>
      <c r="H43" s="77"/>
      <c r="I43" s="113"/>
    </row>
    <row r="44" spans="1:9" x14ac:dyDescent="0.2">
      <c r="G44" s="80" t="s">
        <v>114</v>
      </c>
      <c r="H44" s="55">
        <v>0</v>
      </c>
      <c r="I44" s="50"/>
    </row>
  </sheetData>
  <pageMargins left="0.70866141732283472" right="0.70866141732283472" top="0.74803149606299213" bottom="0.74803149606299213" header="0.31496062992125984" footer="0.31496062992125984"/>
  <pageSetup paperSize="9" scale="34" orientation="portrait" horizontalDpi="1200" verticalDpi="1200" r:id="rId1"/>
  <headerFooter>
    <oddFooter>&amp;L_x000D_&amp;1#&amp;"Calibri"&amp;10&amp;K000000 INTERNAL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0BBF7-70B9-491B-BE25-C28C8FDC7FDE}">
  <sheetPr>
    <tabColor theme="7" tint="0.79998168889431442"/>
  </sheetPr>
  <dimension ref="A1:L45"/>
  <sheetViews>
    <sheetView topLeftCell="A21" zoomScaleNormal="100" workbookViewId="0">
      <selection activeCell="A21" sqref="A1:XFD1048576"/>
    </sheetView>
  </sheetViews>
  <sheetFormatPr defaultRowHeight="12.75" x14ac:dyDescent="0.2"/>
  <cols>
    <col min="1" max="1" width="50" customWidth="1"/>
    <col min="2" max="2" width="55" customWidth="1"/>
    <col min="3" max="4" width="25.83203125" customWidth="1"/>
    <col min="5" max="5" width="22.33203125" customWidth="1"/>
    <col min="6" max="6" width="17.33203125" customWidth="1"/>
    <col min="7" max="7" width="17.5" customWidth="1"/>
    <col min="8" max="8" width="16.33203125" customWidth="1"/>
    <col min="9" max="9" width="12.1640625" customWidth="1"/>
  </cols>
  <sheetData>
    <row r="1" spans="1:12" ht="13.5" thickBot="1" x14ac:dyDescent="0.25"/>
    <row r="2" spans="1:12" ht="13.5" thickBot="1" x14ac:dyDescent="0.25">
      <c r="A2" s="87" t="s">
        <v>82</v>
      </c>
      <c r="B2" s="89" t="s">
        <v>219</v>
      </c>
      <c r="C2" s="89"/>
      <c r="D2" s="89"/>
      <c r="E2" s="87"/>
      <c r="F2" s="88"/>
      <c r="G2" s="88"/>
      <c r="H2" s="88"/>
      <c r="I2" s="88"/>
    </row>
    <row r="3" spans="1:12" ht="13.5" thickTop="1" x14ac:dyDescent="0.2"/>
    <row r="4" spans="1:12" x14ac:dyDescent="0.2">
      <c r="A4" s="52" t="s">
        <v>184</v>
      </c>
      <c r="B4" s="90" t="s">
        <v>78</v>
      </c>
      <c r="C4" s="90"/>
      <c r="D4" s="90"/>
      <c r="E4" s="50"/>
    </row>
    <row r="5" spans="1:12" ht="13.5" thickBot="1" x14ac:dyDescent="0.25">
      <c r="A5" s="52" t="s">
        <v>186</v>
      </c>
      <c r="B5" s="90" t="s">
        <v>76</v>
      </c>
      <c r="C5" s="90"/>
      <c r="D5" s="90"/>
      <c r="E5" s="50"/>
    </row>
    <row r="6" spans="1:12" ht="26.25" thickBot="1" x14ac:dyDescent="0.25">
      <c r="A6" s="91" t="s">
        <v>185</v>
      </c>
      <c r="B6" s="94" t="s">
        <v>24</v>
      </c>
      <c r="C6" s="114"/>
      <c r="D6" s="107" t="s">
        <v>187</v>
      </c>
      <c r="E6" s="95" t="s">
        <v>74</v>
      </c>
      <c r="F6" s="95"/>
      <c r="G6" s="92" t="s">
        <v>80</v>
      </c>
      <c r="H6" s="95" t="s">
        <v>81</v>
      </c>
      <c r="I6" s="93" t="s">
        <v>46</v>
      </c>
    </row>
    <row r="7" spans="1:12" x14ac:dyDescent="0.2">
      <c r="A7" s="63" t="s">
        <v>211</v>
      </c>
      <c r="B7" s="63" t="s">
        <v>204</v>
      </c>
      <c r="C7" s="63"/>
      <c r="D7" s="63" t="s">
        <v>195</v>
      </c>
      <c r="E7" s="63" t="s">
        <v>78</v>
      </c>
      <c r="F7" s="63"/>
      <c r="G7" s="99" t="s">
        <v>66</v>
      </c>
      <c r="H7" s="100">
        <v>730015.73167599994</v>
      </c>
      <c r="I7" s="101">
        <v>3.0799999999999998E-2</v>
      </c>
    </row>
    <row r="8" spans="1:12" x14ac:dyDescent="0.2">
      <c r="A8" s="102"/>
      <c r="B8" s="102"/>
      <c r="C8" s="102"/>
      <c r="D8" s="102"/>
      <c r="E8" s="102"/>
      <c r="F8" s="102"/>
      <c r="G8" s="103"/>
      <c r="H8" s="102"/>
      <c r="I8" s="102"/>
    </row>
    <row r="9" spans="1:12" ht="13.5" thickBot="1" x14ac:dyDescent="0.25">
      <c r="A9" s="60" t="s">
        <v>87</v>
      </c>
      <c r="B9" s="60"/>
      <c r="C9" s="60"/>
      <c r="D9" s="60"/>
      <c r="E9" s="60"/>
      <c r="F9" s="60"/>
      <c r="G9" s="60"/>
      <c r="H9" s="56">
        <v>730015.73167599994</v>
      </c>
      <c r="I9" s="112">
        <v>3.0799999999999998E-2</v>
      </c>
    </row>
    <row r="10" spans="1:12" ht="13.5" thickTop="1" x14ac:dyDescent="0.2">
      <c r="A10" s="97"/>
      <c r="B10" s="97"/>
      <c r="C10" s="97"/>
      <c r="D10" s="97"/>
      <c r="E10" s="97"/>
      <c r="F10" s="98"/>
      <c r="G10" s="98"/>
      <c r="H10" s="98"/>
      <c r="I10" s="98"/>
    </row>
    <row r="11" spans="1:12" x14ac:dyDescent="0.2">
      <c r="A11" s="52" t="s">
        <v>184</v>
      </c>
      <c r="B11" s="90" t="s">
        <v>12</v>
      </c>
      <c r="C11" s="90"/>
      <c r="D11" s="50"/>
      <c r="E11" s="50"/>
    </row>
    <row r="12" spans="1:12" ht="13.5" thickBot="1" x14ac:dyDescent="0.25">
      <c r="A12" s="104" t="s">
        <v>186</v>
      </c>
      <c r="B12" s="105" t="s">
        <v>76</v>
      </c>
      <c r="C12" s="105"/>
      <c r="D12" s="72"/>
      <c r="E12" s="72"/>
      <c r="F12" s="73"/>
      <c r="G12" s="73"/>
      <c r="H12" s="73"/>
      <c r="I12" s="73"/>
    </row>
    <row r="13" spans="1:12" ht="26.25" thickBot="1" x14ac:dyDescent="0.25">
      <c r="A13" s="106" t="s">
        <v>20</v>
      </c>
      <c r="B13" s="94" t="s">
        <v>24</v>
      </c>
      <c r="C13" s="110" t="s">
        <v>194</v>
      </c>
      <c r="D13" s="107" t="s">
        <v>187</v>
      </c>
      <c r="E13" s="94" t="s">
        <v>74</v>
      </c>
      <c r="F13" s="110" t="s">
        <v>188</v>
      </c>
      <c r="G13" s="108"/>
      <c r="H13" s="94" t="s">
        <v>81</v>
      </c>
      <c r="I13" s="109" t="s">
        <v>46</v>
      </c>
      <c r="L13" s="57"/>
    </row>
    <row r="14" spans="1:12" x14ac:dyDescent="0.2">
      <c r="A14" s="63" t="s">
        <v>91</v>
      </c>
      <c r="B14" s="63" t="s">
        <v>208</v>
      </c>
      <c r="C14" s="63" t="s">
        <v>199</v>
      </c>
      <c r="D14" s="63"/>
      <c r="E14" s="99" t="s">
        <v>12</v>
      </c>
      <c r="F14" s="50" t="s">
        <v>190</v>
      </c>
      <c r="G14" s="63"/>
      <c r="H14" s="100">
        <v>4761693.5225229999</v>
      </c>
      <c r="I14" s="101">
        <v>0.2009</v>
      </c>
    </row>
    <row r="15" spans="1:12" x14ac:dyDescent="0.2">
      <c r="A15" t="s">
        <v>213</v>
      </c>
      <c r="B15" t="s">
        <v>209</v>
      </c>
      <c r="C15" s="50" t="s">
        <v>200</v>
      </c>
      <c r="E15" s="50" t="s">
        <v>12</v>
      </c>
      <c r="F15" s="50" t="s">
        <v>190</v>
      </c>
      <c r="H15" s="58">
        <v>6115066.8432599995</v>
      </c>
      <c r="I15" s="96">
        <v>0.25800000000000001</v>
      </c>
    </row>
    <row r="16" spans="1:12" x14ac:dyDescent="0.2">
      <c r="A16" s="102"/>
      <c r="B16" s="102"/>
      <c r="C16" s="102"/>
      <c r="D16" s="102"/>
      <c r="E16" s="102"/>
      <c r="F16" s="102"/>
      <c r="G16" s="102"/>
      <c r="H16" s="102"/>
      <c r="I16" s="102"/>
    </row>
    <row r="17" spans="1:12" ht="13.5" thickBot="1" x14ac:dyDescent="0.25">
      <c r="A17" s="60" t="s">
        <v>85</v>
      </c>
      <c r="B17" s="60"/>
      <c r="C17" s="60"/>
      <c r="D17" s="60"/>
      <c r="E17" s="60"/>
      <c r="F17" s="60"/>
      <c r="G17" s="60"/>
      <c r="H17" s="111">
        <v>10876760.365782999</v>
      </c>
      <c r="I17" s="112">
        <v>0.45889999999999997</v>
      </c>
    </row>
    <row r="18" spans="1:12" ht="13.5" thickTop="1" x14ac:dyDescent="0.2">
      <c r="A18" s="98"/>
      <c r="B18" s="98"/>
      <c r="C18" s="98"/>
      <c r="D18" s="98"/>
      <c r="E18" s="98"/>
      <c r="F18" s="98"/>
      <c r="G18" s="98"/>
      <c r="H18" s="98"/>
      <c r="I18" s="98"/>
    </row>
    <row r="19" spans="1:12" x14ac:dyDescent="0.2">
      <c r="A19" s="52" t="s">
        <v>184</v>
      </c>
      <c r="B19" s="90" t="s">
        <v>189</v>
      </c>
      <c r="C19" s="90"/>
    </row>
    <row r="20" spans="1:12" ht="13.5" thickBot="1" x14ac:dyDescent="0.25">
      <c r="A20" s="104" t="s">
        <v>186</v>
      </c>
      <c r="B20" s="105" t="s">
        <v>76</v>
      </c>
      <c r="C20" s="105"/>
      <c r="D20" s="73"/>
      <c r="E20" s="73"/>
      <c r="F20" s="73"/>
      <c r="G20" s="73"/>
      <c r="H20" s="73"/>
      <c r="I20" s="73"/>
    </row>
    <row r="21" spans="1:12" ht="26.25" thickBot="1" x14ac:dyDescent="0.25">
      <c r="A21" s="94" t="s">
        <v>20</v>
      </c>
      <c r="B21" s="94" t="s">
        <v>24</v>
      </c>
      <c r="C21" s="110" t="s">
        <v>194</v>
      </c>
      <c r="D21" s="107" t="s">
        <v>187</v>
      </c>
      <c r="E21" s="94" t="s">
        <v>74</v>
      </c>
      <c r="F21" s="110" t="s">
        <v>188</v>
      </c>
      <c r="G21" s="91"/>
      <c r="H21" s="95" t="s">
        <v>81</v>
      </c>
      <c r="I21" s="93" t="s">
        <v>46</v>
      </c>
    </row>
    <row r="22" spans="1:12" x14ac:dyDescent="0.2">
      <c r="A22" s="50" t="s">
        <v>212</v>
      </c>
      <c r="B22" s="50" t="s">
        <v>205</v>
      </c>
      <c r="C22" s="63" t="s">
        <v>196</v>
      </c>
      <c r="D22" s="50"/>
      <c r="E22" s="50" t="s">
        <v>189</v>
      </c>
      <c r="F22" s="50" t="s">
        <v>190</v>
      </c>
      <c r="G22" s="58"/>
      <c r="H22" s="100">
        <v>7236162.4311910002</v>
      </c>
      <c r="I22" s="101">
        <v>0.30530000000000002</v>
      </c>
      <c r="L22" s="50"/>
    </row>
    <row r="23" spans="1:12" x14ac:dyDescent="0.2">
      <c r="A23" s="50" t="s">
        <v>91</v>
      </c>
      <c r="B23" s="50" t="s">
        <v>206</v>
      </c>
      <c r="C23" s="50" t="s">
        <v>197</v>
      </c>
      <c r="D23" s="50"/>
      <c r="E23" s="50" t="s">
        <v>189</v>
      </c>
      <c r="F23" s="50" t="s">
        <v>190</v>
      </c>
      <c r="G23" s="58"/>
      <c r="H23" s="58">
        <v>1794226.976879</v>
      </c>
      <c r="I23" s="96">
        <v>7.5700000000000003E-2</v>
      </c>
      <c r="L23" s="50"/>
    </row>
    <row r="24" spans="1:12" x14ac:dyDescent="0.2">
      <c r="A24" s="50" t="s">
        <v>91</v>
      </c>
      <c r="B24" s="50" t="s">
        <v>207</v>
      </c>
      <c r="C24" s="50" t="s">
        <v>198</v>
      </c>
      <c r="D24" s="50"/>
      <c r="E24" s="50" t="s">
        <v>189</v>
      </c>
      <c r="F24" s="50" t="s">
        <v>190</v>
      </c>
      <c r="G24" s="58"/>
      <c r="H24" s="58">
        <v>907779.30270100001</v>
      </c>
      <c r="I24" s="96">
        <v>3.8300000000000001E-2</v>
      </c>
      <c r="L24" s="50"/>
    </row>
    <row r="25" spans="1:12" x14ac:dyDescent="0.2">
      <c r="A25" s="50" t="s">
        <v>91</v>
      </c>
      <c r="B25" s="50" t="s">
        <v>210</v>
      </c>
      <c r="C25" s="50" t="s">
        <v>201</v>
      </c>
      <c r="D25" s="50"/>
      <c r="E25" s="50" t="s">
        <v>189</v>
      </c>
      <c r="F25" s="50" t="s">
        <v>190</v>
      </c>
      <c r="G25" s="58"/>
      <c r="H25" s="58">
        <v>2156864.6617699997</v>
      </c>
      <c r="I25" s="96">
        <v>9.0999999999999984E-2</v>
      </c>
      <c r="L25" s="50"/>
    </row>
    <row r="27" spans="1:12" ht="13.5" thickBot="1" x14ac:dyDescent="0.25">
      <c r="A27" s="60" t="s">
        <v>191</v>
      </c>
      <c r="B27" s="60"/>
      <c r="C27" s="60"/>
      <c r="D27" s="60"/>
      <c r="E27" s="60"/>
      <c r="F27" s="60"/>
      <c r="G27" s="60"/>
      <c r="H27" s="56">
        <v>12095033.372540999</v>
      </c>
      <c r="I27" s="112">
        <v>0.51029999999999998</v>
      </c>
    </row>
    <row r="28" spans="1:12" ht="13.5" thickTop="1" x14ac:dyDescent="0.2"/>
    <row r="29" spans="1:12" x14ac:dyDescent="0.2">
      <c r="A29" s="52" t="s">
        <v>184</v>
      </c>
      <c r="B29" s="90" t="s">
        <v>58</v>
      </c>
      <c r="C29" s="90"/>
    </row>
    <row r="30" spans="1:12" ht="13.5" thickBot="1" x14ac:dyDescent="0.25">
      <c r="A30" s="104" t="s">
        <v>186</v>
      </c>
      <c r="B30" s="105" t="s">
        <v>76</v>
      </c>
      <c r="C30" s="90"/>
    </row>
    <row r="31" spans="1:12" ht="26.25" thickBot="1" x14ac:dyDescent="0.25">
      <c r="A31" s="94" t="s">
        <v>20</v>
      </c>
      <c r="B31" s="94" t="s">
        <v>24</v>
      </c>
      <c r="C31" s="110" t="s">
        <v>194</v>
      </c>
      <c r="D31" s="107" t="s">
        <v>187</v>
      </c>
      <c r="E31" s="94" t="s">
        <v>74</v>
      </c>
      <c r="F31" s="110" t="s">
        <v>188</v>
      </c>
      <c r="G31" s="91"/>
      <c r="H31" s="95" t="s">
        <v>81</v>
      </c>
      <c r="I31" s="93" t="s">
        <v>46</v>
      </c>
    </row>
    <row r="32" spans="1:12" x14ac:dyDescent="0.2">
      <c r="A32" s="50"/>
      <c r="B32" s="50"/>
      <c r="C32" s="115"/>
      <c r="D32" s="50"/>
      <c r="E32" s="50"/>
      <c r="F32" s="50"/>
      <c r="G32" s="58"/>
      <c r="H32" s="58">
        <v>0</v>
      </c>
      <c r="I32" s="101">
        <v>0</v>
      </c>
    </row>
    <row r="34" spans="1:9" ht="13.5" thickBot="1" x14ac:dyDescent="0.25">
      <c r="A34" s="60" t="s">
        <v>192</v>
      </c>
      <c r="B34" s="60"/>
      <c r="C34" s="60"/>
      <c r="D34" s="60"/>
      <c r="E34" s="60"/>
      <c r="F34" s="60"/>
      <c r="G34" s="60"/>
      <c r="H34" s="53">
        <v>0</v>
      </c>
      <c r="I34" s="112">
        <v>0</v>
      </c>
    </row>
    <row r="35" spans="1:9" ht="13.5" thickTop="1" x14ac:dyDescent="0.2">
      <c r="A35" s="98"/>
      <c r="B35" s="98"/>
      <c r="C35" s="98"/>
      <c r="D35" s="98"/>
      <c r="E35" s="98"/>
      <c r="F35" s="98"/>
      <c r="G35" s="98"/>
      <c r="H35" s="98"/>
      <c r="I35" s="98"/>
    </row>
    <row r="36" spans="1:9" x14ac:dyDescent="0.2">
      <c r="A36" s="52" t="s">
        <v>184</v>
      </c>
      <c r="B36" s="90" t="s">
        <v>59</v>
      </c>
      <c r="C36" s="90"/>
    </row>
    <row r="37" spans="1:9" ht="13.5" thickBot="1" x14ac:dyDescent="0.25">
      <c r="A37" s="104" t="s">
        <v>186</v>
      </c>
      <c r="B37" s="105" t="s">
        <v>76</v>
      </c>
      <c r="C37" s="105"/>
      <c r="D37" s="73"/>
      <c r="E37" s="73"/>
      <c r="F37" s="73"/>
      <c r="G37" s="73"/>
      <c r="H37" s="73"/>
      <c r="I37" s="73"/>
    </row>
    <row r="38" spans="1:9" ht="26.25" thickBot="1" x14ac:dyDescent="0.25">
      <c r="A38" s="94" t="s">
        <v>20</v>
      </c>
      <c r="B38" s="94" t="s">
        <v>24</v>
      </c>
      <c r="C38" s="110" t="s">
        <v>194</v>
      </c>
      <c r="D38" s="107" t="s">
        <v>187</v>
      </c>
      <c r="E38" s="94" t="s">
        <v>74</v>
      </c>
      <c r="F38" s="110" t="s">
        <v>188</v>
      </c>
      <c r="G38" s="91"/>
      <c r="H38" s="95" t="s">
        <v>81</v>
      </c>
      <c r="I38" s="93" t="s">
        <v>46</v>
      </c>
    </row>
    <row r="39" spans="1:9" x14ac:dyDescent="0.2">
      <c r="A39" s="67"/>
      <c r="C39" s="115"/>
      <c r="F39" s="50"/>
      <c r="G39" s="81"/>
      <c r="H39" s="58">
        <v>0</v>
      </c>
      <c r="I39" s="101">
        <v>0</v>
      </c>
    </row>
    <row r="41" spans="1:9" ht="13.5" thickBot="1" x14ac:dyDescent="0.25">
      <c r="A41" s="60" t="s">
        <v>103</v>
      </c>
      <c r="B41" s="60"/>
      <c r="C41" s="60"/>
      <c r="D41" s="60"/>
      <c r="E41" s="51"/>
      <c r="F41" s="51"/>
      <c r="G41" s="51"/>
      <c r="H41" s="56">
        <v>0</v>
      </c>
      <c r="I41" s="112">
        <v>0</v>
      </c>
    </row>
    <row r="42" spans="1:9" ht="13.5" thickTop="1" x14ac:dyDescent="0.2">
      <c r="A42" s="52"/>
      <c r="B42" s="52"/>
      <c r="C42" s="52"/>
      <c r="D42" s="52"/>
      <c r="H42" s="77"/>
    </row>
    <row r="43" spans="1:9" ht="13.5" thickBot="1" x14ac:dyDescent="0.25">
      <c r="A43" s="60" t="s">
        <v>193</v>
      </c>
      <c r="B43" s="60"/>
      <c r="C43" s="60"/>
      <c r="D43" s="60"/>
      <c r="E43" s="60"/>
      <c r="F43" s="60"/>
      <c r="G43" s="60"/>
      <c r="H43" s="56">
        <v>23701809.469999999</v>
      </c>
      <c r="I43" s="112">
        <v>1</v>
      </c>
    </row>
    <row r="44" spans="1:9" ht="13.5" thickTop="1" x14ac:dyDescent="0.2">
      <c r="A44" s="52"/>
      <c r="B44" s="52"/>
      <c r="C44" s="52"/>
      <c r="D44" s="52"/>
      <c r="E44" s="52"/>
      <c r="F44" s="52"/>
      <c r="G44" s="52"/>
      <c r="H44" s="77"/>
      <c r="I44" s="113"/>
    </row>
    <row r="45" spans="1:9" x14ac:dyDescent="0.2">
      <c r="G45" s="80" t="s">
        <v>114</v>
      </c>
      <c r="H45" s="55">
        <v>0</v>
      </c>
      <c r="I45" s="50"/>
    </row>
  </sheetData>
  <pageMargins left="0.70866141732283472" right="0.70866141732283472" top="0.74803149606299213" bottom="0.74803149606299213" header="0.31496062992125984" footer="0.31496062992125984"/>
  <pageSetup paperSize="9" scale="34" orientation="portrait" horizontalDpi="1200" verticalDpi="1200" r:id="rId1"/>
  <headerFooter>
    <oddFooter>&amp;L_x000D_&amp;1#&amp;"Calibri"&amp;10&amp;K000000 INTERNAL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937B97-0C30-4F71-9C7E-3CD2A4C78E6B}">
  <sheetPr>
    <tabColor theme="7" tint="0.79998168889431442"/>
  </sheetPr>
  <dimension ref="A1:L45"/>
  <sheetViews>
    <sheetView topLeftCell="A16" zoomScaleNormal="100" workbookViewId="0">
      <selection activeCell="H24" sqref="H24"/>
    </sheetView>
  </sheetViews>
  <sheetFormatPr defaultRowHeight="12.75" x14ac:dyDescent="0.2"/>
  <cols>
    <col min="1" max="1" width="50" customWidth="1"/>
    <col min="2" max="2" width="55" customWidth="1"/>
    <col min="3" max="4" width="25.83203125" customWidth="1"/>
    <col min="5" max="5" width="22.33203125" customWidth="1"/>
    <col min="6" max="6" width="17.33203125" customWidth="1"/>
    <col min="7" max="7" width="17.5" customWidth="1"/>
    <col min="8" max="8" width="16.33203125" customWidth="1"/>
    <col min="9" max="9" width="12.1640625" customWidth="1"/>
  </cols>
  <sheetData>
    <row r="1" spans="1:12" ht="13.5" thickBot="1" x14ac:dyDescent="0.25"/>
    <row r="2" spans="1:12" ht="13.5" thickBot="1" x14ac:dyDescent="0.25">
      <c r="A2" s="87" t="s">
        <v>82</v>
      </c>
      <c r="B2" s="89" t="s">
        <v>220</v>
      </c>
      <c r="C2" s="89"/>
      <c r="D2" s="89"/>
      <c r="E2" s="87"/>
      <c r="F2" s="88"/>
      <c r="G2" s="88"/>
      <c r="H2" s="88"/>
      <c r="I2" s="88"/>
    </row>
    <row r="3" spans="1:12" ht="13.5" thickTop="1" x14ac:dyDescent="0.2"/>
    <row r="4" spans="1:12" x14ac:dyDescent="0.2">
      <c r="A4" s="52" t="s">
        <v>184</v>
      </c>
      <c r="B4" s="90" t="s">
        <v>78</v>
      </c>
      <c r="C4" s="90"/>
      <c r="D4" s="90"/>
      <c r="E4" s="50"/>
    </row>
    <row r="5" spans="1:12" ht="13.5" thickBot="1" x14ac:dyDescent="0.25">
      <c r="A5" s="52" t="s">
        <v>186</v>
      </c>
      <c r="B5" s="90" t="s">
        <v>76</v>
      </c>
      <c r="C5" s="90"/>
      <c r="D5" s="90"/>
      <c r="E5" s="50"/>
    </row>
    <row r="6" spans="1:12" ht="26.25" thickBot="1" x14ac:dyDescent="0.25">
      <c r="A6" s="91" t="s">
        <v>185</v>
      </c>
      <c r="B6" s="94" t="s">
        <v>24</v>
      </c>
      <c r="C6" s="114"/>
      <c r="D6" s="107" t="s">
        <v>187</v>
      </c>
      <c r="E6" s="95" t="s">
        <v>74</v>
      </c>
      <c r="F6" s="95"/>
      <c r="G6" s="92" t="s">
        <v>80</v>
      </c>
      <c r="H6" s="95" t="s">
        <v>81</v>
      </c>
      <c r="I6" s="93" t="s">
        <v>46</v>
      </c>
    </row>
    <row r="7" spans="1:12" x14ac:dyDescent="0.2">
      <c r="A7" s="63" t="s">
        <v>211</v>
      </c>
      <c r="B7" s="63" t="s">
        <v>204</v>
      </c>
      <c r="C7" s="63"/>
      <c r="D7" s="63" t="s">
        <v>195</v>
      </c>
      <c r="E7" s="63" t="s">
        <v>78</v>
      </c>
      <c r="F7" s="63"/>
      <c r="G7" s="99" t="s">
        <v>66</v>
      </c>
      <c r="H7" s="100">
        <v>6369369.027462</v>
      </c>
      <c r="I7" s="101">
        <v>0.24659999999999999</v>
      </c>
    </row>
    <row r="8" spans="1:12" x14ac:dyDescent="0.2">
      <c r="A8" s="102"/>
      <c r="B8" s="102"/>
      <c r="C8" s="102"/>
      <c r="D8" s="102"/>
      <c r="E8" s="102"/>
      <c r="F8" s="102"/>
      <c r="G8" s="103"/>
      <c r="H8" s="102"/>
      <c r="I8" s="102"/>
    </row>
    <row r="9" spans="1:12" ht="13.5" thickBot="1" x14ac:dyDescent="0.25">
      <c r="A9" s="60" t="s">
        <v>87</v>
      </c>
      <c r="B9" s="60"/>
      <c r="C9" s="60"/>
      <c r="D9" s="60"/>
      <c r="E9" s="60"/>
      <c r="F9" s="60"/>
      <c r="G9" s="60"/>
      <c r="H9" s="56">
        <v>6369369.027462</v>
      </c>
      <c r="I9" s="112">
        <v>0.24659999999999999</v>
      </c>
    </row>
    <row r="10" spans="1:12" ht="13.5" thickTop="1" x14ac:dyDescent="0.2">
      <c r="A10" s="97"/>
      <c r="B10" s="97"/>
      <c r="C10" s="97"/>
      <c r="D10" s="97"/>
      <c r="E10" s="97"/>
      <c r="F10" s="98"/>
      <c r="G10" s="98"/>
      <c r="H10" s="98"/>
      <c r="I10" s="98"/>
    </row>
    <row r="11" spans="1:12" x14ac:dyDescent="0.2">
      <c r="A11" s="52" t="s">
        <v>184</v>
      </c>
      <c r="B11" s="90" t="s">
        <v>12</v>
      </c>
      <c r="C11" s="90"/>
      <c r="D11" s="50"/>
      <c r="E11" s="50"/>
    </row>
    <row r="12" spans="1:12" ht="13.5" thickBot="1" x14ac:dyDescent="0.25">
      <c r="A12" s="104" t="s">
        <v>186</v>
      </c>
      <c r="B12" s="105" t="s">
        <v>76</v>
      </c>
      <c r="C12" s="105"/>
      <c r="D12" s="72"/>
      <c r="E12" s="72"/>
      <c r="F12" s="73"/>
      <c r="G12" s="73"/>
      <c r="H12" s="73"/>
      <c r="I12" s="73"/>
    </row>
    <row r="13" spans="1:12" ht="26.25" thickBot="1" x14ac:dyDescent="0.25">
      <c r="A13" s="106" t="s">
        <v>20</v>
      </c>
      <c r="B13" s="94" t="s">
        <v>24</v>
      </c>
      <c r="C13" s="110" t="s">
        <v>194</v>
      </c>
      <c r="D13" s="107" t="s">
        <v>187</v>
      </c>
      <c r="E13" s="94" t="s">
        <v>74</v>
      </c>
      <c r="F13" s="110" t="s">
        <v>188</v>
      </c>
      <c r="G13" s="108"/>
      <c r="H13" s="94" t="s">
        <v>81</v>
      </c>
      <c r="I13" s="109" t="s">
        <v>46</v>
      </c>
      <c r="L13" s="57"/>
    </row>
    <row r="14" spans="1:12" x14ac:dyDescent="0.2">
      <c r="A14" s="63" t="s">
        <v>91</v>
      </c>
      <c r="B14" s="63" t="s">
        <v>208</v>
      </c>
      <c r="C14" s="63" t="s">
        <v>199</v>
      </c>
      <c r="D14" s="63"/>
      <c r="E14" s="99" t="s">
        <v>12</v>
      </c>
      <c r="F14" s="50" t="s">
        <v>190</v>
      </c>
      <c r="G14" s="63"/>
      <c r="H14" s="100">
        <v>7957836.972267</v>
      </c>
      <c r="I14" s="101">
        <v>0.30809999999999998</v>
      </c>
    </row>
    <row r="15" spans="1:12" x14ac:dyDescent="0.2">
      <c r="A15" t="s">
        <v>213</v>
      </c>
      <c r="B15" t="s">
        <v>209</v>
      </c>
      <c r="C15" s="50" t="s">
        <v>200</v>
      </c>
      <c r="E15" s="50" t="s">
        <v>12</v>
      </c>
      <c r="F15" s="50" t="s">
        <v>190</v>
      </c>
      <c r="H15" s="58">
        <v>6007766.5684820004</v>
      </c>
      <c r="I15" s="96">
        <v>0.2326</v>
      </c>
    </row>
    <row r="16" spans="1:12" x14ac:dyDescent="0.2">
      <c r="A16" s="102"/>
      <c r="B16" s="102"/>
      <c r="C16" s="102"/>
      <c r="D16" s="102"/>
      <c r="E16" s="102"/>
      <c r="F16" s="102"/>
      <c r="G16" s="102"/>
      <c r="H16" s="102"/>
      <c r="I16" s="102"/>
    </row>
    <row r="17" spans="1:12" ht="13.5" thickBot="1" x14ac:dyDescent="0.25">
      <c r="A17" s="60" t="s">
        <v>85</v>
      </c>
      <c r="B17" s="60"/>
      <c r="C17" s="60"/>
      <c r="D17" s="60"/>
      <c r="E17" s="60"/>
      <c r="F17" s="60"/>
      <c r="G17" s="60"/>
      <c r="H17" s="111">
        <v>13965603.540749</v>
      </c>
      <c r="I17" s="112">
        <v>0.54069999999999996</v>
      </c>
    </row>
    <row r="18" spans="1:12" ht="13.5" thickTop="1" x14ac:dyDescent="0.2">
      <c r="A18" s="98"/>
      <c r="B18" s="98"/>
      <c r="C18" s="98"/>
      <c r="D18" s="98"/>
      <c r="E18" s="98"/>
      <c r="F18" s="98"/>
      <c r="G18" s="98"/>
      <c r="H18" s="98"/>
      <c r="I18" s="98"/>
    </row>
    <row r="19" spans="1:12" x14ac:dyDescent="0.2">
      <c r="A19" s="52" t="s">
        <v>184</v>
      </c>
      <c r="B19" s="90" t="s">
        <v>189</v>
      </c>
      <c r="C19" s="90"/>
    </row>
    <row r="20" spans="1:12" ht="13.5" thickBot="1" x14ac:dyDescent="0.25">
      <c r="A20" s="104" t="s">
        <v>186</v>
      </c>
      <c r="B20" s="105" t="s">
        <v>76</v>
      </c>
      <c r="C20" s="105"/>
      <c r="D20" s="73"/>
      <c r="E20" s="73"/>
      <c r="F20" s="73"/>
      <c r="G20" s="73"/>
      <c r="H20" s="73"/>
      <c r="I20" s="73"/>
    </row>
    <row r="21" spans="1:12" ht="26.25" thickBot="1" x14ac:dyDescent="0.25">
      <c r="A21" s="94" t="s">
        <v>20</v>
      </c>
      <c r="B21" s="94" t="s">
        <v>24</v>
      </c>
      <c r="C21" s="110" t="s">
        <v>194</v>
      </c>
      <c r="D21" s="107" t="s">
        <v>187</v>
      </c>
      <c r="E21" s="94" t="s">
        <v>74</v>
      </c>
      <c r="F21" s="110" t="s">
        <v>188</v>
      </c>
      <c r="G21" s="91"/>
      <c r="H21" s="95" t="s">
        <v>81</v>
      </c>
      <c r="I21" s="93" t="s">
        <v>46</v>
      </c>
    </row>
    <row r="22" spans="1:12" x14ac:dyDescent="0.2">
      <c r="A22" s="50" t="s">
        <v>212</v>
      </c>
      <c r="B22" s="50" t="s">
        <v>205</v>
      </c>
      <c r="C22" s="63" t="s">
        <v>196</v>
      </c>
      <c r="D22" s="50"/>
      <c r="E22" s="50" t="s">
        <v>189</v>
      </c>
      <c r="F22" s="50" t="s">
        <v>190</v>
      </c>
      <c r="G22" s="58"/>
      <c r="H22" s="100">
        <v>3303496.7502530003</v>
      </c>
      <c r="I22" s="101">
        <v>0.12790000000000001</v>
      </c>
      <c r="L22" s="50"/>
    </row>
    <row r="23" spans="1:12" x14ac:dyDescent="0.2">
      <c r="A23" s="50" t="s">
        <v>91</v>
      </c>
      <c r="B23" s="50" t="s">
        <v>206</v>
      </c>
      <c r="C23" s="50" t="s">
        <v>197</v>
      </c>
      <c r="D23" s="50"/>
      <c r="E23" s="50" t="s">
        <v>189</v>
      </c>
      <c r="F23" s="50" t="s">
        <v>190</v>
      </c>
      <c r="G23" s="58"/>
      <c r="H23" s="58">
        <v>712873.41913199995</v>
      </c>
      <c r="I23" s="96">
        <v>2.76E-2</v>
      </c>
      <c r="L23" s="50"/>
    </row>
    <row r="24" spans="1:12" x14ac:dyDescent="0.2">
      <c r="A24" s="50" t="s">
        <v>91</v>
      </c>
      <c r="B24" s="50" t="s">
        <v>207</v>
      </c>
      <c r="C24" s="50" t="s">
        <v>198</v>
      </c>
      <c r="D24" s="50"/>
      <c r="E24" s="50" t="s">
        <v>189</v>
      </c>
      <c r="F24" s="50" t="s">
        <v>190</v>
      </c>
      <c r="G24" s="58"/>
      <c r="H24" s="58">
        <v>707707.66971799999</v>
      </c>
      <c r="I24" s="96">
        <v>2.7400000000000001E-2</v>
      </c>
      <c r="L24" s="50"/>
    </row>
    <row r="25" spans="1:12" x14ac:dyDescent="0.2">
      <c r="A25" s="50" t="s">
        <v>91</v>
      </c>
      <c r="B25" s="50" t="s">
        <v>210</v>
      </c>
      <c r="C25" s="50" t="s">
        <v>201</v>
      </c>
      <c r="D25" s="50"/>
      <c r="E25" s="50" t="s">
        <v>189</v>
      </c>
      <c r="F25" s="50" t="s">
        <v>190</v>
      </c>
      <c r="G25" s="58"/>
      <c r="H25" s="58">
        <v>769696.662686</v>
      </c>
      <c r="I25" s="96">
        <v>2.98E-2</v>
      </c>
      <c r="L25" s="50"/>
    </row>
    <row r="27" spans="1:12" ht="13.5" thickBot="1" x14ac:dyDescent="0.25">
      <c r="A27" s="60" t="s">
        <v>191</v>
      </c>
      <c r="B27" s="60"/>
      <c r="C27" s="60"/>
      <c r="D27" s="60"/>
      <c r="E27" s="60"/>
      <c r="F27" s="60"/>
      <c r="G27" s="60"/>
      <c r="H27" s="56">
        <v>5493774.5017889999</v>
      </c>
      <c r="I27" s="112">
        <v>0.21270000000000003</v>
      </c>
    </row>
    <row r="28" spans="1:12" ht="13.5" thickTop="1" x14ac:dyDescent="0.2"/>
    <row r="29" spans="1:12" x14ac:dyDescent="0.2">
      <c r="A29" s="52" t="s">
        <v>184</v>
      </c>
      <c r="B29" s="90" t="s">
        <v>58</v>
      </c>
      <c r="C29" s="90"/>
    </row>
    <row r="30" spans="1:12" ht="13.5" thickBot="1" x14ac:dyDescent="0.25">
      <c r="A30" s="104" t="s">
        <v>186</v>
      </c>
      <c r="B30" s="105" t="s">
        <v>76</v>
      </c>
      <c r="C30" s="90"/>
    </row>
    <row r="31" spans="1:12" ht="26.25" thickBot="1" x14ac:dyDescent="0.25">
      <c r="A31" s="94" t="s">
        <v>20</v>
      </c>
      <c r="B31" s="94" t="s">
        <v>24</v>
      </c>
      <c r="C31" s="110" t="s">
        <v>194</v>
      </c>
      <c r="D31" s="107" t="s">
        <v>187</v>
      </c>
      <c r="E31" s="94" t="s">
        <v>74</v>
      </c>
      <c r="F31" s="110" t="s">
        <v>188</v>
      </c>
      <c r="G31" s="91"/>
      <c r="H31" s="95" t="s">
        <v>81</v>
      </c>
      <c r="I31" s="93" t="s">
        <v>46</v>
      </c>
    </row>
    <row r="32" spans="1:12" x14ac:dyDescent="0.2">
      <c r="A32" s="50"/>
      <c r="B32" s="50"/>
      <c r="C32" s="115"/>
      <c r="D32" s="50"/>
      <c r="E32" s="50"/>
      <c r="F32" s="50"/>
      <c r="G32" s="58"/>
      <c r="H32" s="58">
        <v>0</v>
      </c>
      <c r="I32" s="101">
        <v>0</v>
      </c>
    </row>
    <row r="34" spans="1:9" ht="13.5" thickBot="1" x14ac:dyDescent="0.25">
      <c r="A34" s="60" t="s">
        <v>192</v>
      </c>
      <c r="B34" s="60"/>
      <c r="C34" s="60"/>
      <c r="D34" s="60"/>
      <c r="E34" s="60"/>
      <c r="F34" s="60"/>
      <c r="G34" s="60"/>
      <c r="H34" s="53">
        <v>0</v>
      </c>
      <c r="I34" s="112">
        <v>0</v>
      </c>
    </row>
    <row r="35" spans="1:9" ht="13.5" thickTop="1" x14ac:dyDescent="0.2">
      <c r="A35" s="98"/>
      <c r="B35" s="98"/>
      <c r="C35" s="98"/>
      <c r="D35" s="98"/>
      <c r="E35" s="98"/>
      <c r="F35" s="98"/>
      <c r="G35" s="98"/>
      <c r="H35" s="98"/>
      <c r="I35" s="98"/>
    </row>
    <row r="36" spans="1:9" x14ac:dyDescent="0.2">
      <c r="A36" s="52" t="s">
        <v>184</v>
      </c>
      <c r="B36" s="90" t="s">
        <v>59</v>
      </c>
      <c r="C36" s="90"/>
    </row>
    <row r="37" spans="1:9" ht="13.5" thickBot="1" x14ac:dyDescent="0.25">
      <c r="A37" s="104" t="s">
        <v>186</v>
      </c>
      <c r="B37" s="105" t="s">
        <v>76</v>
      </c>
      <c r="C37" s="105"/>
      <c r="D37" s="73"/>
      <c r="E37" s="73"/>
      <c r="F37" s="73"/>
      <c r="G37" s="73"/>
      <c r="H37" s="73"/>
      <c r="I37" s="73"/>
    </row>
    <row r="38" spans="1:9" ht="26.25" thickBot="1" x14ac:dyDescent="0.25">
      <c r="A38" s="94" t="s">
        <v>20</v>
      </c>
      <c r="B38" s="94" t="s">
        <v>24</v>
      </c>
      <c r="C38" s="110" t="s">
        <v>194</v>
      </c>
      <c r="D38" s="107" t="s">
        <v>187</v>
      </c>
      <c r="E38" s="94" t="s">
        <v>74</v>
      </c>
      <c r="F38" s="110" t="s">
        <v>188</v>
      </c>
      <c r="G38" s="91"/>
      <c r="H38" s="95" t="s">
        <v>81</v>
      </c>
      <c r="I38" s="93" t="s">
        <v>46</v>
      </c>
    </row>
    <row r="39" spans="1:9" x14ac:dyDescent="0.2">
      <c r="A39" s="67"/>
      <c r="C39" s="115"/>
      <c r="F39" s="50"/>
      <c r="G39" s="81"/>
      <c r="H39" s="58">
        <v>0</v>
      </c>
      <c r="I39" s="101">
        <v>0</v>
      </c>
    </row>
    <row r="41" spans="1:9" ht="13.5" thickBot="1" x14ac:dyDescent="0.25">
      <c r="A41" s="60" t="s">
        <v>103</v>
      </c>
      <c r="B41" s="60"/>
      <c r="C41" s="60"/>
      <c r="D41" s="60"/>
      <c r="E41" s="51"/>
      <c r="F41" s="51"/>
      <c r="G41" s="51"/>
      <c r="H41" s="56">
        <v>0</v>
      </c>
      <c r="I41" s="112">
        <v>0</v>
      </c>
    </row>
    <row r="42" spans="1:9" ht="13.5" thickTop="1" x14ac:dyDescent="0.2">
      <c r="A42" s="52"/>
      <c r="B42" s="52"/>
      <c r="C42" s="52"/>
      <c r="D42" s="52"/>
      <c r="H42" s="77"/>
    </row>
    <row r="43" spans="1:9" ht="13.5" thickBot="1" x14ac:dyDescent="0.25">
      <c r="A43" s="60" t="s">
        <v>193</v>
      </c>
      <c r="B43" s="60"/>
      <c r="C43" s="60"/>
      <c r="D43" s="60"/>
      <c r="E43" s="60"/>
      <c r="F43" s="60"/>
      <c r="G43" s="60"/>
      <c r="H43" s="56">
        <v>25828747.07</v>
      </c>
      <c r="I43" s="112">
        <v>0.99999999999999989</v>
      </c>
    </row>
    <row r="44" spans="1:9" ht="13.5" thickTop="1" x14ac:dyDescent="0.2">
      <c r="A44" s="52"/>
      <c r="B44" s="52"/>
      <c r="C44" s="52"/>
      <c r="D44" s="52"/>
      <c r="E44" s="52"/>
      <c r="F44" s="52"/>
      <c r="G44" s="52"/>
      <c r="H44" s="77"/>
      <c r="I44" s="113"/>
    </row>
    <row r="45" spans="1:9" x14ac:dyDescent="0.2">
      <c r="G45" s="80" t="s">
        <v>114</v>
      </c>
      <c r="H45" s="55">
        <v>0</v>
      </c>
      <c r="I45" s="50"/>
    </row>
  </sheetData>
  <pageMargins left="0.70866141732283472" right="0.70866141732283472" top="0.74803149606299213" bottom="0.74803149606299213" header="0.31496062992125984" footer="0.31496062992125984"/>
  <pageSetup paperSize="9" scale="34" orientation="portrait" horizontalDpi="1200" verticalDpi="1200" r:id="rId1"/>
  <headerFooter>
    <oddFooter>&amp;L_x000D_&amp;1#&amp;"Calibri"&amp;10&amp;K000000 INTERNAL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B3DB46-A7A2-42D9-8ECB-86D7B1F0A272}">
  <sheetPr>
    <tabColor theme="7" tint="0.79998168889431442"/>
  </sheetPr>
  <dimension ref="A1:L45"/>
  <sheetViews>
    <sheetView topLeftCell="A16" zoomScaleNormal="100" workbookViewId="0">
      <selection activeCell="A21" sqref="A1:XFD1048576"/>
    </sheetView>
  </sheetViews>
  <sheetFormatPr defaultRowHeight="12.75" x14ac:dyDescent="0.2"/>
  <cols>
    <col min="1" max="1" width="50" customWidth="1"/>
    <col min="2" max="2" width="55" customWidth="1"/>
    <col min="3" max="4" width="25.83203125" customWidth="1"/>
    <col min="5" max="5" width="22.33203125" customWidth="1"/>
    <col min="6" max="6" width="17.33203125" customWidth="1"/>
    <col min="7" max="7" width="17.5" customWidth="1"/>
    <col min="8" max="8" width="16.33203125" customWidth="1"/>
    <col min="9" max="9" width="12.1640625" customWidth="1"/>
  </cols>
  <sheetData>
    <row r="1" spans="1:12" ht="13.5" thickBot="1" x14ac:dyDescent="0.25"/>
    <row r="2" spans="1:12" ht="13.5" thickBot="1" x14ac:dyDescent="0.25">
      <c r="A2" s="87" t="s">
        <v>82</v>
      </c>
      <c r="B2" s="89" t="s">
        <v>221</v>
      </c>
      <c r="C2" s="89"/>
      <c r="D2" s="89"/>
      <c r="E2" s="87"/>
      <c r="F2" s="88"/>
      <c r="G2" s="88"/>
      <c r="H2" s="88"/>
      <c r="I2" s="88"/>
    </row>
    <row r="3" spans="1:12" ht="13.5" thickTop="1" x14ac:dyDescent="0.2"/>
    <row r="4" spans="1:12" x14ac:dyDescent="0.2">
      <c r="A4" s="52" t="s">
        <v>184</v>
      </c>
      <c r="B4" s="90" t="s">
        <v>78</v>
      </c>
      <c r="C4" s="90"/>
      <c r="D4" s="90"/>
      <c r="E4" s="50"/>
    </row>
    <row r="5" spans="1:12" ht="13.5" thickBot="1" x14ac:dyDescent="0.25">
      <c r="A5" s="52" t="s">
        <v>186</v>
      </c>
      <c r="B5" s="90" t="s">
        <v>76</v>
      </c>
      <c r="C5" s="90"/>
      <c r="D5" s="90"/>
      <c r="E5" s="50"/>
    </row>
    <row r="6" spans="1:12" ht="26.25" thickBot="1" x14ac:dyDescent="0.25">
      <c r="A6" s="91" t="s">
        <v>185</v>
      </c>
      <c r="B6" s="94" t="s">
        <v>24</v>
      </c>
      <c r="C6" s="114"/>
      <c r="D6" s="107" t="s">
        <v>187</v>
      </c>
      <c r="E6" s="95" t="s">
        <v>74</v>
      </c>
      <c r="F6" s="95"/>
      <c r="G6" s="92" t="s">
        <v>80</v>
      </c>
      <c r="H6" s="95" t="s">
        <v>81</v>
      </c>
      <c r="I6" s="93" t="s">
        <v>46</v>
      </c>
    </row>
    <row r="7" spans="1:12" x14ac:dyDescent="0.2">
      <c r="A7" s="63" t="s">
        <v>211</v>
      </c>
      <c r="B7" s="63" t="s">
        <v>204</v>
      </c>
      <c r="C7" s="63"/>
      <c r="D7" s="63" t="s">
        <v>195</v>
      </c>
      <c r="E7" s="63" t="s">
        <v>78</v>
      </c>
      <c r="F7" s="63"/>
      <c r="G7" s="99" t="s">
        <v>66</v>
      </c>
      <c r="H7" s="100">
        <v>910735.92008600011</v>
      </c>
      <c r="I7" s="101">
        <v>9.7100000000000006E-2</v>
      </c>
    </row>
    <row r="8" spans="1:12" x14ac:dyDescent="0.2">
      <c r="A8" s="102"/>
      <c r="B8" s="102"/>
      <c r="C8" s="102"/>
      <c r="D8" s="102"/>
      <c r="E8" s="102"/>
      <c r="F8" s="102"/>
      <c r="G8" s="103"/>
      <c r="H8" s="102"/>
      <c r="I8" s="102"/>
    </row>
    <row r="9" spans="1:12" ht="13.5" thickBot="1" x14ac:dyDescent="0.25">
      <c r="A9" s="60" t="s">
        <v>87</v>
      </c>
      <c r="B9" s="60"/>
      <c r="C9" s="60"/>
      <c r="D9" s="60"/>
      <c r="E9" s="60"/>
      <c r="F9" s="60"/>
      <c r="G9" s="60"/>
      <c r="H9" s="56">
        <v>910735.92008600011</v>
      </c>
      <c r="I9" s="112">
        <v>9.7100000000000006E-2</v>
      </c>
    </row>
    <row r="10" spans="1:12" ht="13.5" thickTop="1" x14ac:dyDescent="0.2">
      <c r="A10" s="97"/>
      <c r="B10" s="97"/>
      <c r="C10" s="97"/>
      <c r="D10" s="97"/>
      <c r="E10" s="97"/>
      <c r="F10" s="98"/>
      <c r="G10" s="98"/>
      <c r="H10" s="98"/>
      <c r="I10" s="98"/>
    </row>
    <row r="11" spans="1:12" x14ac:dyDescent="0.2">
      <c r="A11" s="52" t="s">
        <v>184</v>
      </c>
      <c r="B11" s="90" t="s">
        <v>12</v>
      </c>
      <c r="C11" s="90"/>
      <c r="D11" s="50"/>
      <c r="E11" s="50"/>
    </row>
    <row r="12" spans="1:12" ht="13.5" thickBot="1" x14ac:dyDescent="0.25">
      <c r="A12" s="104" t="s">
        <v>186</v>
      </c>
      <c r="B12" s="105" t="s">
        <v>76</v>
      </c>
      <c r="C12" s="105"/>
      <c r="D12" s="72"/>
      <c r="E12" s="72"/>
      <c r="F12" s="73"/>
      <c r="G12" s="73"/>
      <c r="H12" s="73"/>
      <c r="I12" s="73"/>
    </row>
    <row r="13" spans="1:12" ht="26.25" thickBot="1" x14ac:dyDescent="0.25">
      <c r="A13" s="106" t="s">
        <v>20</v>
      </c>
      <c r="B13" s="94" t="s">
        <v>24</v>
      </c>
      <c r="C13" s="110" t="s">
        <v>194</v>
      </c>
      <c r="D13" s="107" t="s">
        <v>187</v>
      </c>
      <c r="E13" s="94" t="s">
        <v>74</v>
      </c>
      <c r="F13" s="110" t="s">
        <v>188</v>
      </c>
      <c r="G13" s="108"/>
      <c r="H13" s="94" t="s">
        <v>81</v>
      </c>
      <c r="I13" s="109" t="s">
        <v>46</v>
      </c>
      <c r="L13" s="57"/>
    </row>
    <row r="14" spans="1:12" x14ac:dyDescent="0.2">
      <c r="A14" s="63" t="s">
        <v>91</v>
      </c>
      <c r="B14" s="63" t="s">
        <v>208</v>
      </c>
      <c r="C14" s="63" t="s">
        <v>199</v>
      </c>
      <c r="D14" s="63"/>
      <c r="E14" s="99" t="s">
        <v>12</v>
      </c>
      <c r="F14" s="50" t="s">
        <v>190</v>
      </c>
      <c r="G14" s="63"/>
      <c r="H14" s="100">
        <v>2898222.4439400001</v>
      </c>
      <c r="I14" s="101">
        <v>0.309</v>
      </c>
    </row>
    <row r="15" spans="1:12" x14ac:dyDescent="0.2">
      <c r="A15" t="s">
        <v>213</v>
      </c>
      <c r="B15" t="s">
        <v>209</v>
      </c>
      <c r="C15" s="50" t="s">
        <v>200</v>
      </c>
      <c r="E15" s="50" t="s">
        <v>12</v>
      </c>
      <c r="F15" s="50" t="s">
        <v>190</v>
      </c>
      <c r="H15" s="58">
        <v>2383295.5437059999</v>
      </c>
      <c r="I15" s="96">
        <v>0.25409999999999999</v>
      </c>
    </row>
    <row r="16" spans="1:12" x14ac:dyDescent="0.2">
      <c r="A16" s="102"/>
      <c r="B16" s="102"/>
      <c r="C16" s="102"/>
      <c r="D16" s="102"/>
      <c r="E16" s="102"/>
      <c r="F16" s="102"/>
      <c r="G16" s="102"/>
      <c r="H16" s="102"/>
      <c r="I16" s="102"/>
    </row>
    <row r="17" spans="1:12" ht="13.5" thickBot="1" x14ac:dyDescent="0.25">
      <c r="A17" s="60" t="s">
        <v>85</v>
      </c>
      <c r="B17" s="60"/>
      <c r="C17" s="60"/>
      <c r="D17" s="60"/>
      <c r="E17" s="60"/>
      <c r="F17" s="60"/>
      <c r="G17" s="60"/>
      <c r="H17" s="111">
        <v>5281517.9876460005</v>
      </c>
      <c r="I17" s="112">
        <v>0.56309999999999993</v>
      </c>
    </row>
    <row r="18" spans="1:12" ht="13.5" thickTop="1" x14ac:dyDescent="0.2">
      <c r="A18" s="98"/>
      <c r="B18" s="98"/>
      <c r="C18" s="98"/>
      <c r="D18" s="98"/>
      <c r="E18" s="98"/>
      <c r="F18" s="98"/>
      <c r="G18" s="98"/>
      <c r="H18" s="98"/>
      <c r="I18" s="98"/>
    </row>
    <row r="19" spans="1:12" x14ac:dyDescent="0.2">
      <c r="A19" s="52" t="s">
        <v>184</v>
      </c>
      <c r="B19" s="90" t="s">
        <v>189</v>
      </c>
      <c r="C19" s="90"/>
    </row>
    <row r="20" spans="1:12" ht="13.5" thickBot="1" x14ac:dyDescent="0.25">
      <c r="A20" s="104" t="s">
        <v>186</v>
      </c>
      <c r="B20" s="105" t="s">
        <v>76</v>
      </c>
      <c r="C20" s="105"/>
      <c r="D20" s="73"/>
      <c r="E20" s="73"/>
      <c r="F20" s="73"/>
      <c r="G20" s="73"/>
      <c r="H20" s="73"/>
      <c r="I20" s="73"/>
    </row>
    <row r="21" spans="1:12" ht="26.25" thickBot="1" x14ac:dyDescent="0.25">
      <c r="A21" s="94" t="s">
        <v>20</v>
      </c>
      <c r="B21" s="94" t="s">
        <v>24</v>
      </c>
      <c r="C21" s="110" t="s">
        <v>194</v>
      </c>
      <c r="D21" s="107" t="s">
        <v>187</v>
      </c>
      <c r="E21" s="94" t="s">
        <v>74</v>
      </c>
      <c r="F21" s="110" t="s">
        <v>188</v>
      </c>
      <c r="G21" s="91"/>
      <c r="H21" s="95" t="s">
        <v>81</v>
      </c>
      <c r="I21" s="93" t="s">
        <v>46</v>
      </c>
    </row>
    <row r="22" spans="1:12" x14ac:dyDescent="0.2">
      <c r="A22" s="50" t="s">
        <v>212</v>
      </c>
      <c r="B22" s="50" t="s">
        <v>205</v>
      </c>
      <c r="C22" s="63" t="s">
        <v>196</v>
      </c>
      <c r="D22" s="50"/>
      <c r="E22" s="50" t="s">
        <v>189</v>
      </c>
      <c r="F22" s="50" t="s">
        <v>190</v>
      </c>
      <c r="G22" s="58"/>
      <c r="H22" s="100">
        <v>1896506.725452</v>
      </c>
      <c r="I22" s="101">
        <v>0.20219999999999999</v>
      </c>
      <c r="L22" s="50"/>
    </row>
    <row r="23" spans="1:12" x14ac:dyDescent="0.2">
      <c r="A23" s="50" t="s">
        <v>91</v>
      </c>
      <c r="B23" s="50" t="s">
        <v>206</v>
      </c>
      <c r="C23" s="50" t="s">
        <v>197</v>
      </c>
      <c r="D23" s="50"/>
      <c r="E23" s="50" t="s">
        <v>189</v>
      </c>
      <c r="F23" s="50" t="s">
        <v>190</v>
      </c>
      <c r="G23" s="58"/>
      <c r="H23" s="58">
        <v>265435.906678</v>
      </c>
      <c r="I23" s="96">
        <v>2.8299999999999999E-2</v>
      </c>
      <c r="L23" s="50"/>
    </row>
    <row r="24" spans="1:12" x14ac:dyDescent="0.2">
      <c r="A24" s="50" t="s">
        <v>91</v>
      </c>
      <c r="B24" s="50" t="s">
        <v>207</v>
      </c>
      <c r="C24" s="50" t="s">
        <v>198</v>
      </c>
      <c r="D24" s="50"/>
      <c r="E24" s="50" t="s">
        <v>189</v>
      </c>
      <c r="F24" s="50" t="s">
        <v>190</v>
      </c>
      <c r="G24" s="58"/>
      <c r="H24" s="58">
        <v>260746.226348</v>
      </c>
      <c r="I24" s="96">
        <v>2.7799999999999998E-2</v>
      </c>
      <c r="L24" s="50"/>
    </row>
    <row r="25" spans="1:12" x14ac:dyDescent="0.2">
      <c r="A25" s="50" t="s">
        <v>91</v>
      </c>
      <c r="B25" s="50" t="s">
        <v>210</v>
      </c>
      <c r="C25" s="50" t="s">
        <v>201</v>
      </c>
      <c r="D25" s="50"/>
      <c r="E25" s="50" t="s">
        <v>189</v>
      </c>
      <c r="F25" s="50" t="s">
        <v>190</v>
      </c>
      <c r="G25" s="58"/>
      <c r="H25" s="58">
        <v>764417.89379</v>
      </c>
      <c r="I25" s="96">
        <v>8.1500000000000003E-2</v>
      </c>
      <c r="L25" s="50"/>
    </row>
    <row r="27" spans="1:12" ht="13.5" thickBot="1" x14ac:dyDescent="0.25">
      <c r="A27" s="60" t="s">
        <v>191</v>
      </c>
      <c r="B27" s="60"/>
      <c r="C27" s="60"/>
      <c r="D27" s="60"/>
      <c r="E27" s="60"/>
      <c r="F27" s="60"/>
      <c r="G27" s="60"/>
      <c r="H27" s="56">
        <v>3187106.752268</v>
      </c>
      <c r="I27" s="112">
        <v>0.33979999999999999</v>
      </c>
    </row>
    <row r="28" spans="1:12" ht="13.5" thickTop="1" x14ac:dyDescent="0.2"/>
    <row r="29" spans="1:12" x14ac:dyDescent="0.2">
      <c r="A29" s="52" t="s">
        <v>184</v>
      </c>
      <c r="B29" s="90" t="s">
        <v>58</v>
      </c>
      <c r="C29" s="90"/>
    </row>
    <row r="30" spans="1:12" ht="13.5" thickBot="1" x14ac:dyDescent="0.25">
      <c r="A30" s="104" t="s">
        <v>186</v>
      </c>
      <c r="B30" s="105" t="s">
        <v>76</v>
      </c>
      <c r="C30" s="90"/>
    </row>
    <row r="31" spans="1:12" ht="26.25" thickBot="1" x14ac:dyDescent="0.25">
      <c r="A31" s="94" t="s">
        <v>20</v>
      </c>
      <c r="B31" s="94" t="s">
        <v>24</v>
      </c>
      <c r="C31" s="110" t="s">
        <v>194</v>
      </c>
      <c r="D31" s="107" t="s">
        <v>187</v>
      </c>
      <c r="E31" s="94" t="s">
        <v>74</v>
      </c>
      <c r="F31" s="110" t="s">
        <v>188</v>
      </c>
      <c r="G31" s="91"/>
      <c r="H31" s="95" t="s">
        <v>81</v>
      </c>
      <c r="I31" s="93" t="s">
        <v>46</v>
      </c>
    </row>
    <row r="32" spans="1:12" x14ac:dyDescent="0.2">
      <c r="A32" s="50"/>
      <c r="B32" s="50"/>
      <c r="C32" s="115"/>
      <c r="D32" s="50"/>
      <c r="E32" s="50"/>
      <c r="F32" s="50"/>
      <c r="G32" s="58"/>
      <c r="H32" s="58">
        <v>0</v>
      </c>
      <c r="I32" s="101">
        <v>0</v>
      </c>
    </row>
    <row r="34" spans="1:9" ht="13.5" thickBot="1" x14ac:dyDescent="0.25">
      <c r="A34" s="60" t="s">
        <v>192</v>
      </c>
      <c r="B34" s="60"/>
      <c r="C34" s="60"/>
      <c r="D34" s="60"/>
      <c r="E34" s="60"/>
      <c r="F34" s="60"/>
      <c r="G34" s="60"/>
      <c r="H34" s="53">
        <v>0</v>
      </c>
      <c r="I34" s="112">
        <v>0</v>
      </c>
    </row>
    <row r="35" spans="1:9" ht="13.5" thickTop="1" x14ac:dyDescent="0.2">
      <c r="A35" s="98"/>
      <c r="B35" s="98"/>
      <c r="C35" s="98"/>
      <c r="D35" s="98"/>
      <c r="E35" s="98"/>
      <c r="F35" s="98"/>
      <c r="G35" s="98"/>
      <c r="H35" s="98"/>
      <c r="I35" s="98"/>
    </row>
    <row r="36" spans="1:9" x14ac:dyDescent="0.2">
      <c r="A36" s="52" t="s">
        <v>184</v>
      </c>
      <c r="B36" s="90" t="s">
        <v>59</v>
      </c>
      <c r="C36" s="90"/>
    </row>
    <row r="37" spans="1:9" ht="13.5" thickBot="1" x14ac:dyDescent="0.25">
      <c r="A37" s="104" t="s">
        <v>186</v>
      </c>
      <c r="B37" s="105" t="s">
        <v>76</v>
      </c>
      <c r="C37" s="105"/>
      <c r="D37" s="73"/>
      <c r="E37" s="73"/>
      <c r="F37" s="73"/>
      <c r="G37" s="73"/>
      <c r="H37" s="73"/>
      <c r="I37" s="73"/>
    </row>
    <row r="38" spans="1:9" ht="26.25" thickBot="1" x14ac:dyDescent="0.25">
      <c r="A38" s="94" t="s">
        <v>20</v>
      </c>
      <c r="B38" s="94" t="s">
        <v>24</v>
      </c>
      <c r="C38" s="110" t="s">
        <v>194</v>
      </c>
      <c r="D38" s="107" t="s">
        <v>187</v>
      </c>
      <c r="E38" s="94" t="s">
        <v>74</v>
      </c>
      <c r="F38" s="110" t="s">
        <v>188</v>
      </c>
      <c r="G38" s="91"/>
      <c r="H38" s="95" t="s">
        <v>81</v>
      </c>
      <c r="I38" s="93" t="s">
        <v>46</v>
      </c>
    </row>
    <row r="39" spans="1:9" x14ac:dyDescent="0.2">
      <c r="A39" s="67"/>
      <c r="C39" s="115"/>
      <c r="F39" s="50"/>
      <c r="G39" s="81"/>
      <c r="H39" s="58">
        <v>0</v>
      </c>
      <c r="I39" s="101">
        <v>0</v>
      </c>
    </row>
    <row r="41" spans="1:9" ht="13.5" thickBot="1" x14ac:dyDescent="0.25">
      <c r="A41" s="60" t="s">
        <v>103</v>
      </c>
      <c r="B41" s="60"/>
      <c r="C41" s="60"/>
      <c r="D41" s="60"/>
      <c r="E41" s="51"/>
      <c r="F41" s="51"/>
      <c r="G41" s="51"/>
      <c r="H41" s="56">
        <v>0</v>
      </c>
      <c r="I41" s="112">
        <v>0</v>
      </c>
    </row>
    <row r="42" spans="1:9" ht="13.5" thickTop="1" x14ac:dyDescent="0.2">
      <c r="A42" s="52"/>
      <c r="B42" s="52"/>
      <c r="C42" s="52"/>
      <c r="D42" s="52"/>
      <c r="H42" s="77"/>
    </row>
    <row r="43" spans="1:9" ht="13.5" thickBot="1" x14ac:dyDescent="0.25">
      <c r="A43" s="60" t="s">
        <v>193</v>
      </c>
      <c r="B43" s="60"/>
      <c r="C43" s="60"/>
      <c r="D43" s="60"/>
      <c r="E43" s="60"/>
      <c r="F43" s="60"/>
      <c r="G43" s="60"/>
      <c r="H43" s="56">
        <v>9379360.6600000001</v>
      </c>
      <c r="I43" s="112">
        <v>0.99999999999999989</v>
      </c>
    </row>
    <row r="44" spans="1:9" ht="13.5" thickTop="1" x14ac:dyDescent="0.2">
      <c r="A44" s="52"/>
      <c r="B44" s="52"/>
      <c r="C44" s="52"/>
      <c r="D44" s="52"/>
      <c r="E44" s="52"/>
      <c r="F44" s="52"/>
      <c r="G44" s="52"/>
      <c r="H44" s="77"/>
      <c r="I44" s="113"/>
    </row>
    <row r="45" spans="1:9" x14ac:dyDescent="0.2">
      <c r="G45" s="80" t="s">
        <v>114</v>
      </c>
      <c r="H45" s="55">
        <v>0</v>
      </c>
      <c r="I45" s="50"/>
    </row>
  </sheetData>
  <pageMargins left="0.70866141732283472" right="0.70866141732283472" top="0.74803149606299213" bottom="0.74803149606299213" header="0.31496062992125984" footer="0.31496062992125984"/>
  <pageSetup paperSize="9" scale="34" orientation="portrait" horizontalDpi="1200" verticalDpi="1200" r:id="rId1"/>
  <headerFooter>
    <oddFooter>&amp;L_x000D_&amp;1#&amp;"Calibri"&amp;10&amp;K000000 INTERNAL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355EA4-4A11-458A-8DB7-D8F0154568CD}">
  <sheetPr>
    <tabColor theme="7" tint="0.79998168889431442"/>
  </sheetPr>
  <dimension ref="A1:L45"/>
  <sheetViews>
    <sheetView topLeftCell="A11" zoomScaleNormal="100" workbookViewId="0">
      <selection activeCell="H14" sqref="H14"/>
    </sheetView>
  </sheetViews>
  <sheetFormatPr defaultRowHeight="12.75" x14ac:dyDescent="0.2"/>
  <cols>
    <col min="1" max="1" width="50" customWidth="1"/>
    <col min="2" max="2" width="55" customWidth="1"/>
    <col min="3" max="4" width="25.83203125" customWidth="1"/>
    <col min="5" max="5" width="22.33203125" customWidth="1"/>
    <col min="6" max="6" width="17.33203125" customWidth="1"/>
    <col min="7" max="7" width="17.5" customWidth="1"/>
    <col min="8" max="8" width="16.33203125" customWidth="1"/>
    <col min="9" max="9" width="12.1640625" customWidth="1"/>
  </cols>
  <sheetData>
    <row r="1" spans="1:12" ht="13.5" thickBot="1" x14ac:dyDescent="0.25"/>
    <row r="2" spans="1:12" ht="13.5" thickBot="1" x14ac:dyDescent="0.25">
      <c r="A2" s="87" t="s">
        <v>82</v>
      </c>
      <c r="B2" s="89" t="s">
        <v>227</v>
      </c>
      <c r="C2" s="89"/>
      <c r="D2" s="89"/>
      <c r="E2" s="87"/>
      <c r="F2" s="88"/>
      <c r="G2" s="88"/>
      <c r="H2" s="88"/>
      <c r="I2" s="88"/>
    </row>
    <row r="3" spans="1:12" ht="13.5" thickTop="1" x14ac:dyDescent="0.2"/>
    <row r="4" spans="1:12" x14ac:dyDescent="0.2">
      <c r="A4" s="52" t="s">
        <v>184</v>
      </c>
      <c r="B4" s="90" t="s">
        <v>78</v>
      </c>
      <c r="C4" s="90"/>
      <c r="D4" s="90"/>
      <c r="E4" s="50"/>
    </row>
    <row r="5" spans="1:12" ht="13.5" thickBot="1" x14ac:dyDescent="0.25">
      <c r="A5" s="52" t="s">
        <v>186</v>
      </c>
      <c r="B5" s="90" t="s">
        <v>76</v>
      </c>
      <c r="C5" s="90"/>
      <c r="D5" s="90"/>
      <c r="E5" s="50"/>
    </row>
    <row r="6" spans="1:12" ht="26.25" thickBot="1" x14ac:dyDescent="0.25">
      <c r="A6" s="91" t="s">
        <v>185</v>
      </c>
      <c r="B6" s="94" t="s">
        <v>24</v>
      </c>
      <c r="C6" s="114"/>
      <c r="D6" s="107" t="s">
        <v>187</v>
      </c>
      <c r="E6" s="95" t="s">
        <v>74</v>
      </c>
      <c r="F6" s="95"/>
      <c r="G6" s="92" t="s">
        <v>80</v>
      </c>
      <c r="H6" s="95" t="s">
        <v>81</v>
      </c>
      <c r="I6" s="93" t="s">
        <v>46</v>
      </c>
    </row>
    <row r="7" spans="1:12" x14ac:dyDescent="0.2">
      <c r="A7" s="63" t="s">
        <v>211</v>
      </c>
      <c r="B7" s="63" t="s">
        <v>204</v>
      </c>
      <c r="C7" s="63"/>
      <c r="D7" s="63" t="s">
        <v>195</v>
      </c>
      <c r="E7" s="63" t="s">
        <v>78</v>
      </c>
      <c r="F7" s="63"/>
      <c r="G7" s="99" t="s">
        <v>66</v>
      </c>
      <c r="H7" s="100">
        <v>1022366.7938739602</v>
      </c>
      <c r="I7" s="101">
        <v>2.8332000000000003E-2</v>
      </c>
    </row>
    <row r="8" spans="1:12" x14ac:dyDescent="0.2">
      <c r="A8" s="102"/>
      <c r="B8" s="102"/>
      <c r="C8" s="102"/>
      <c r="D8" s="102"/>
      <c r="E8" s="102"/>
      <c r="F8" s="102"/>
      <c r="G8" s="103"/>
      <c r="H8" s="102"/>
      <c r="I8" s="102"/>
    </row>
    <row r="9" spans="1:12" ht="13.5" thickBot="1" x14ac:dyDescent="0.25">
      <c r="A9" s="60" t="s">
        <v>87</v>
      </c>
      <c r="B9" s="60"/>
      <c r="C9" s="60"/>
      <c r="D9" s="60"/>
      <c r="E9" s="60"/>
      <c r="F9" s="60"/>
      <c r="G9" s="60"/>
      <c r="H9" s="56">
        <v>1022366.7938739602</v>
      </c>
      <c r="I9" s="112">
        <v>2.8332000000000003E-2</v>
      </c>
    </row>
    <row r="10" spans="1:12" ht="13.5" thickTop="1" x14ac:dyDescent="0.2">
      <c r="A10" s="97"/>
      <c r="B10" s="97"/>
      <c r="C10" s="97"/>
      <c r="D10" s="97"/>
      <c r="E10" s="97"/>
      <c r="F10" s="98"/>
      <c r="G10" s="98"/>
      <c r="H10" s="98"/>
      <c r="I10" s="98"/>
    </row>
    <row r="11" spans="1:12" x14ac:dyDescent="0.2">
      <c r="A11" s="52" t="s">
        <v>184</v>
      </c>
      <c r="B11" s="90" t="s">
        <v>12</v>
      </c>
      <c r="C11" s="90"/>
      <c r="D11" s="50"/>
      <c r="E11" s="50"/>
    </row>
    <row r="12" spans="1:12" ht="13.5" thickBot="1" x14ac:dyDescent="0.25">
      <c r="A12" s="104" t="s">
        <v>186</v>
      </c>
      <c r="B12" s="105" t="s">
        <v>76</v>
      </c>
      <c r="C12" s="105"/>
      <c r="D12" s="72"/>
      <c r="E12" s="72"/>
      <c r="F12" s="73"/>
      <c r="G12" s="73"/>
      <c r="H12" s="73"/>
      <c r="I12" s="73"/>
    </row>
    <row r="13" spans="1:12" ht="26.25" thickBot="1" x14ac:dyDescent="0.25">
      <c r="A13" s="106" t="s">
        <v>20</v>
      </c>
      <c r="B13" s="94" t="s">
        <v>24</v>
      </c>
      <c r="C13" s="110" t="s">
        <v>194</v>
      </c>
      <c r="D13" s="107" t="s">
        <v>187</v>
      </c>
      <c r="E13" s="94" t="s">
        <v>74</v>
      </c>
      <c r="F13" s="110" t="s">
        <v>188</v>
      </c>
      <c r="G13" s="108"/>
      <c r="H13" s="94" t="s">
        <v>81</v>
      </c>
      <c r="I13" s="109" t="s">
        <v>46</v>
      </c>
      <c r="L13" s="57"/>
    </row>
    <row r="14" spans="1:12" x14ac:dyDescent="0.2">
      <c r="A14" s="63" t="s">
        <v>91</v>
      </c>
      <c r="B14" s="63" t="s">
        <v>208</v>
      </c>
      <c r="C14" s="63" t="s">
        <v>199</v>
      </c>
      <c r="D14" s="63"/>
      <c r="E14" s="99" t="s">
        <v>12</v>
      </c>
      <c r="F14" s="50" t="s">
        <v>190</v>
      </c>
      <c r="G14" s="63"/>
      <c r="H14" s="100">
        <v>1042177.58625843</v>
      </c>
      <c r="I14" s="101">
        <v>2.8881E-2</v>
      </c>
    </row>
    <row r="15" spans="1:12" x14ac:dyDescent="0.2">
      <c r="A15" t="s">
        <v>229</v>
      </c>
      <c r="B15" t="s">
        <v>231</v>
      </c>
      <c r="C15" s="50" t="s">
        <v>230</v>
      </c>
      <c r="E15" s="50" t="s">
        <v>12</v>
      </c>
      <c r="F15" s="50" t="s">
        <v>190</v>
      </c>
      <c r="H15" s="58">
        <v>7292644.9671028499</v>
      </c>
      <c r="I15" s="96">
        <v>0.202095</v>
      </c>
    </row>
    <row r="16" spans="1:12" x14ac:dyDescent="0.2">
      <c r="A16" s="102"/>
      <c r="B16" s="102"/>
      <c r="C16" s="102"/>
      <c r="D16" s="102"/>
      <c r="E16" s="102"/>
      <c r="F16" s="102"/>
      <c r="G16" s="102"/>
      <c r="H16" s="102"/>
      <c r="I16" s="102"/>
    </row>
    <row r="17" spans="1:12" ht="13.5" thickBot="1" x14ac:dyDescent="0.25">
      <c r="A17" s="60" t="s">
        <v>85</v>
      </c>
      <c r="B17" s="60"/>
      <c r="C17" s="60"/>
      <c r="D17" s="60"/>
      <c r="E17" s="60"/>
      <c r="F17" s="60"/>
      <c r="G17" s="60"/>
      <c r="H17" s="111">
        <v>8334822.5533612799</v>
      </c>
      <c r="I17" s="112">
        <v>0.23097599999999999</v>
      </c>
    </row>
    <row r="18" spans="1:12" ht="13.5" thickTop="1" x14ac:dyDescent="0.2">
      <c r="A18" s="98"/>
      <c r="B18" s="98"/>
      <c r="C18" s="98"/>
      <c r="D18" s="98"/>
      <c r="E18" s="98"/>
      <c r="F18" s="98"/>
      <c r="G18" s="98"/>
      <c r="H18" s="98"/>
      <c r="I18" s="98"/>
    </row>
    <row r="19" spans="1:12" x14ac:dyDescent="0.2">
      <c r="A19" s="52" t="s">
        <v>184</v>
      </c>
      <c r="B19" s="90" t="s">
        <v>189</v>
      </c>
      <c r="C19" s="90"/>
    </row>
    <row r="20" spans="1:12" ht="13.5" thickBot="1" x14ac:dyDescent="0.25">
      <c r="A20" s="104" t="s">
        <v>186</v>
      </c>
      <c r="B20" s="105" t="s">
        <v>76</v>
      </c>
      <c r="C20" s="105"/>
      <c r="D20" s="73"/>
      <c r="E20" s="73"/>
      <c r="F20" s="73"/>
      <c r="G20" s="73"/>
      <c r="H20" s="73"/>
      <c r="I20" s="73"/>
    </row>
    <row r="21" spans="1:12" ht="26.25" thickBot="1" x14ac:dyDescent="0.25">
      <c r="A21" s="94" t="s">
        <v>20</v>
      </c>
      <c r="B21" s="94" t="s">
        <v>24</v>
      </c>
      <c r="C21" s="110" t="s">
        <v>194</v>
      </c>
      <c r="D21" s="107" t="s">
        <v>187</v>
      </c>
      <c r="E21" s="94" t="s">
        <v>74</v>
      </c>
      <c r="F21" s="110" t="s">
        <v>188</v>
      </c>
      <c r="G21" s="91"/>
      <c r="H21" s="95" t="s">
        <v>81</v>
      </c>
      <c r="I21" s="93" t="s">
        <v>46</v>
      </c>
    </row>
    <row r="22" spans="1:12" x14ac:dyDescent="0.2">
      <c r="A22" s="50" t="s">
        <v>212</v>
      </c>
      <c r="B22" s="50" t="s">
        <v>205</v>
      </c>
      <c r="C22" s="63" t="s">
        <v>196</v>
      </c>
      <c r="D22" s="50"/>
      <c r="E22" s="50" t="s">
        <v>189</v>
      </c>
      <c r="F22" s="50" t="s">
        <v>190</v>
      </c>
      <c r="G22" s="58"/>
      <c r="H22" s="100">
        <v>13871776.64127651</v>
      </c>
      <c r="I22" s="101">
        <v>0.38441700000000001</v>
      </c>
      <c r="L22" s="50"/>
    </row>
    <row r="23" spans="1:12" x14ac:dyDescent="0.2">
      <c r="A23" s="50" t="s">
        <v>91</v>
      </c>
      <c r="B23" s="50" t="s">
        <v>206</v>
      </c>
      <c r="C23" s="50" t="s">
        <v>197</v>
      </c>
      <c r="D23" s="50"/>
      <c r="E23" s="50" t="s">
        <v>189</v>
      </c>
      <c r="F23" s="50" t="s">
        <v>190</v>
      </c>
      <c r="G23" s="58"/>
      <c r="H23" s="58">
        <v>4290498.0031349706</v>
      </c>
      <c r="I23" s="96">
        <v>0.118899</v>
      </c>
      <c r="L23" s="50"/>
    </row>
    <row r="24" spans="1:12" x14ac:dyDescent="0.2">
      <c r="A24" s="50" t="s">
        <v>91</v>
      </c>
      <c r="B24" s="50" t="s">
        <v>207</v>
      </c>
      <c r="C24" s="50" t="s">
        <v>198</v>
      </c>
      <c r="D24" s="50"/>
      <c r="E24" s="50" t="s">
        <v>189</v>
      </c>
      <c r="F24" s="50" t="s">
        <v>190</v>
      </c>
      <c r="G24" s="58"/>
      <c r="H24" s="58">
        <v>1965490.4182100398</v>
      </c>
      <c r="I24" s="96">
        <v>5.4467999999999996E-2</v>
      </c>
      <c r="L24" s="50"/>
    </row>
    <row r="25" spans="1:12" x14ac:dyDescent="0.2">
      <c r="A25" s="50" t="s">
        <v>91</v>
      </c>
      <c r="B25" s="50" t="s">
        <v>210</v>
      </c>
      <c r="C25" s="50" t="s">
        <v>201</v>
      </c>
      <c r="D25" s="50"/>
      <c r="E25" s="50" t="s">
        <v>189</v>
      </c>
      <c r="F25" s="50" t="s">
        <v>190</v>
      </c>
      <c r="G25" s="58"/>
      <c r="H25" s="58">
        <v>2991754.4171432401</v>
      </c>
      <c r="I25" s="96">
        <v>8.2907999999999996E-2</v>
      </c>
      <c r="L25" s="50"/>
    </row>
    <row r="27" spans="1:12" ht="13.5" thickBot="1" x14ac:dyDescent="0.25">
      <c r="A27" s="60" t="s">
        <v>191</v>
      </c>
      <c r="B27" s="60"/>
      <c r="C27" s="60"/>
      <c r="D27" s="60"/>
      <c r="E27" s="60"/>
      <c r="F27" s="60"/>
      <c r="G27" s="60"/>
      <c r="H27" s="56">
        <v>23119519.479764763</v>
      </c>
      <c r="I27" s="112">
        <v>0.64069199999999993</v>
      </c>
    </row>
    <row r="28" spans="1:12" ht="13.5" thickTop="1" x14ac:dyDescent="0.2"/>
    <row r="29" spans="1:12" x14ac:dyDescent="0.2">
      <c r="A29" s="52" t="s">
        <v>184</v>
      </c>
      <c r="B29" s="90" t="s">
        <v>58</v>
      </c>
      <c r="C29" s="90"/>
    </row>
    <row r="30" spans="1:12" ht="13.5" thickBot="1" x14ac:dyDescent="0.25">
      <c r="A30" s="104" t="s">
        <v>186</v>
      </c>
      <c r="B30" s="105" t="s">
        <v>225</v>
      </c>
      <c r="C30" s="90"/>
    </row>
    <row r="31" spans="1:12" ht="26.25" thickBot="1" x14ac:dyDescent="0.25">
      <c r="A31" s="94" t="s">
        <v>20</v>
      </c>
      <c r="B31" s="94" t="s">
        <v>24</v>
      </c>
      <c r="C31" s="110" t="s">
        <v>194</v>
      </c>
      <c r="D31" s="107" t="s">
        <v>187</v>
      </c>
      <c r="E31" s="94" t="s">
        <v>74</v>
      </c>
      <c r="F31" s="110" t="s">
        <v>188</v>
      </c>
      <c r="G31" s="91"/>
      <c r="H31" s="95" t="s">
        <v>81</v>
      </c>
      <c r="I31" s="93" t="s">
        <v>46</v>
      </c>
    </row>
    <row r="32" spans="1:12" x14ac:dyDescent="0.2">
      <c r="A32" s="50" t="s">
        <v>222</v>
      </c>
      <c r="B32" s="50" t="s">
        <v>224</v>
      </c>
      <c r="C32" s="115"/>
      <c r="D32" s="50" t="s">
        <v>223</v>
      </c>
      <c r="E32" s="50" t="s">
        <v>32</v>
      </c>
      <c r="F32" s="50" t="s">
        <v>226</v>
      </c>
      <c r="G32" s="58"/>
      <c r="H32" s="58">
        <v>3608523.2030000002</v>
      </c>
      <c r="I32" s="101">
        <v>0.1</v>
      </c>
    </row>
    <row r="34" spans="1:9" ht="13.5" thickBot="1" x14ac:dyDescent="0.25">
      <c r="A34" s="60" t="s">
        <v>192</v>
      </c>
      <c r="B34" s="60"/>
      <c r="C34" s="60"/>
      <c r="D34" s="60"/>
      <c r="E34" s="60"/>
      <c r="F34" s="60"/>
      <c r="G34" s="60"/>
      <c r="H34" s="53">
        <v>3608523.2030000002</v>
      </c>
      <c r="I34" s="112">
        <v>0.1</v>
      </c>
    </row>
    <row r="35" spans="1:9" ht="13.5" thickTop="1" x14ac:dyDescent="0.2">
      <c r="A35" s="98"/>
      <c r="B35" s="98"/>
      <c r="C35" s="98"/>
      <c r="D35" s="98"/>
      <c r="E35" s="98"/>
      <c r="F35" s="98"/>
      <c r="G35" s="98"/>
      <c r="H35" s="98"/>
      <c r="I35" s="98"/>
    </row>
    <row r="36" spans="1:9" x14ac:dyDescent="0.2">
      <c r="A36" s="52" t="s">
        <v>184</v>
      </c>
      <c r="B36" s="90" t="s">
        <v>59</v>
      </c>
      <c r="C36" s="90"/>
    </row>
    <row r="37" spans="1:9" ht="13.5" thickBot="1" x14ac:dyDescent="0.25">
      <c r="A37" s="104" t="s">
        <v>186</v>
      </c>
      <c r="B37" s="105" t="s">
        <v>76</v>
      </c>
      <c r="C37" s="105"/>
      <c r="D37" s="73"/>
      <c r="E37" s="73"/>
      <c r="F37" s="73"/>
      <c r="G37" s="73"/>
      <c r="H37" s="73"/>
      <c r="I37" s="73"/>
    </row>
    <row r="38" spans="1:9" ht="26.25" thickBot="1" x14ac:dyDescent="0.25">
      <c r="A38" s="94" t="s">
        <v>20</v>
      </c>
      <c r="B38" s="94" t="s">
        <v>24</v>
      </c>
      <c r="C38" s="110" t="s">
        <v>194</v>
      </c>
      <c r="D38" s="107" t="s">
        <v>187</v>
      </c>
      <c r="E38" s="94" t="s">
        <v>74</v>
      </c>
      <c r="F38" s="110" t="s">
        <v>188</v>
      </c>
      <c r="G38" s="91"/>
      <c r="H38" s="95" t="s">
        <v>81</v>
      </c>
      <c r="I38" s="93" t="s">
        <v>46</v>
      </c>
    </row>
    <row r="39" spans="1:9" x14ac:dyDescent="0.2">
      <c r="A39" s="67"/>
      <c r="C39" s="115"/>
      <c r="F39" s="50"/>
      <c r="G39" s="81"/>
      <c r="H39" s="58">
        <v>0</v>
      </c>
      <c r="I39" s="101">
        <v>0</v>
      </c>
    </row>
    <row r="41" spans="1:9" ht="13.5" thickBot="1" x14ac:dyDescent="0.25">
      <c r="A41" s="60" t="s">
        <v>103</v>
      </c>
      <c r="B41" s="60"/>
      <c r="C41" s="60"/>
      <c r="D41" s="60"/>
      <c r="E41" s="51"/>
      <c r="F41" s="51"/>
      <c r="G41" s="51"/>
      <c r="H41" s="56">
        <v>0</v>
      </c>
      <c r="I41" s="112">
        <v>0</v>
      </c>
    </row>
    <row r="42" spans="1:9" ht="13.5" thickTop="1" x14ac:dyDescent="0.2">
      <c r="A42" s="52"/>
      <c r="B42" s="52"/>
      <c r="C42" s="52"/>
      <c r="D42" s="52"/>
      <c r="H42" s="77"/>
    </row>
    <row r="43" spans="1:9" ht="13.5" thickBot="1" x14ac:dyDescent="0.25">
      <c r="A43" s="60" t="s">
        <v>193</v>
      </c>
      <c r="B43" s="60"/>
      <c r="C43" s="60"/>
      <c r="D43" s="60"/>
      <c r="E43" s="60"/>
      <c r="F43" s="60"/>
      <c r="G43" s="60"/>
      <c r="H43" s="56">
        <v>36085232.030000001</v>
      </c>
      <c r="I43" s="112">
        <v>0.99999999999999989</v>
      </c>
    </row>
    <row r="44" spans="1:9" ht="13.5" thickTop="1" x14ac:dyDescent="0.2">
      <c r="A44" s="52"/>
      <c r="B44" s="52"/>
      <c r="C44" s="52"/>
      <c r="D44" s="52"/>
      <c r="E44" s="52"/>
      <c r="F44" s="52"/>
      <c r="G44" s="52"/>
      <c r="H44" s="77"/>
      <c r="I44" s="113"/>
    </row>
    <row r="45" spans="1:9" x14ac:dyDescent="0.2">
      <c r="G45" s="80" t="s">
        <v>114</v>
      </c>
      <c r="H45" s="55">
        <v>0</v>
      </c>
      <c r="I45" s="50"/>
    </row>
  </sheetData>
  <pageMargins left="0.70866141732283472" right="0.70866141732283472" top="0.74803149606299213" bottom="0.74803149606299213" header="0.31496062992125984" footer="0.31496062992125984"/>
  <pageSetup paperSize="9" scale="34" orientation="portrait" horizontalDpi="1200" verticalDpi="1200" r:id="rId1"/>
  <headerFooter>
    <oddFooter>&amp;L_x000D_&amp;1#&amp;"Calibri"&amp;10&amp;K000000 INTERNAL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C05A3F-2CC4-4A76-9434-85C1BF9E7932}">
  <sheetPr>
    <tabColor theme="7" tint="0.79998168889431442"/>
  </sheetPr>
  <dimension ref="A1:L45"/>
  <sheetViews>
    <sheetView topLeftCell="A19" zoomScaleNormal="100" workbookViewId="0">
      <selection activeCell="H23" sqref="H23"/>
    </sheetView>
  </sheetViews>
  <sheetFormatPr defaultRowHeight="12.75" x14ac:dyDescent="0.2"/>
  <cols>
    <col min="1" max="1" width="50" customWidth="1"/>
    <col min="2" max="2" width="55" customWidth="1"/>
    <col min="3" max="4" width="25.83203125" customWidth="1"/>
    <col min="5" max="5" width="22.33203125" customWidth="1"/>
    <col min="6" max="6" width="17.33203125" customWidth="1"/>
    <col min="7" max="7" width="17.5" customWidth="1"/>
    <col min="8" max="8" width="16.33203125" customWidth="1"/>
    <col min="9" max="9" width="12.1640625" customWidth="1"/>
  </cols>
  <sheetData>
    <row r="1" spans="1:12" ht="13.5" thickBot="1" x14ac:dyDescent="0.25"/>
    <row r="2" spans="1:12" ht="13.5" thickBot="1" x14ac:dyDescent="0.25">
      <c r="A2" s="87" t="s">
        <v>82</v>
      </c>
      <c r="B2" s="89" t="s">
        <v>228</v>
      </c>
      <c r="C2" s="89"/>
      <c r="D2" s="89"/>
      <c r="E2" s="87"/>
      <c r="F2" s="88"/>
      <c r="G2" s="88"/>
      <c r="H2" s="88"/>
      <c r="I2" s="88"/>
    </row>
    <row r="3" spans="1:12" ht="13.5" thickTop="1" x14ac:dyDescent="0.2"/>
    <row r="4" spans="1:12" x14ac:dyDescent="0.2">
      <c r="A4" s="52" t="s">
        <v>184</v>
      </c>
      <c r="B4" s="90" t="s">
        <v>78</v>
      </c>
      <c r="C4" s="90"/>
      <c r="D4" s="90"/>
      <c r="E4" s="50"/>
    </row>
    <row r="5" spans="1:12" ht="13.5" thickBot="1" x14ac:dyDescent="0.25">
      <c r="A5" s="52" t="s">
        <v>186</v>
      </c>
      <c r="B5" s="90" t="s">
        <v>76</v>
      </c>
      <c r="C5" s="90"/>
      <c r="D5" s="90"/>
      <c r="E5" s="50"/>
    </row>
    <row r="6" spans="1:12" ht="26.25" thickBot="1" x14ac:dyDescent="0.25">
      <c r="A6" s="91" t="s">
        <v>185</v>
      </c>
      <c r="B6" s="94" t="s">
        <v>24</v>
      </c>
      <c r="C6" s="114"/>
      <c r="D6" s="107" t="s">
        <v>187</v>
      </c>
      <c r="E6" s="95" t="s">
        <v>74</v>
      </c>
      <c r="F6" s="95"/>
      <c r="G6" s="92" t="s">
        <v>80</v>
      </c>
      <c r="H6" s="95" t="s">
        <v>81</v>
      </c>
      <c r="I6" s="93" t="s">
        <v>46</v>
      </c>
    </row>
    <row r="7" spans="1:12" x14ac:dyDescent="0.2">
      <c r="A7" s="63" t="s">
        <v>211</v>
      </c>
      <c r="B7" s="63" t="s">
        <v>204</v>
      </c>
      <c r="C7" s="63"/>
      <c r="D7" s="63" t="s">
        <v>195</v>
      </c>
      <c r="E7" s="63" t="s">
        <v>78</v>
      </c>
      <c r="F7" s="63"/>
      <c r="G7" s="99" t="s">
        <v>66</v>
      </c>
      <c r="H7" s="100">
        <v>1375421.5712736801</v>
      </c>
      <c r="I7" s="101">
        <v>2.2036E-2</v>
      </c>
    </row>
    <row r="8" spans="1:12" x14ac:dyDescent="0.2">
      <c r="A8" s="102"/>
      <c r="B8" s="102"/>
      <c r="C8" s="102"/>
      <c r="D8" s="102"/>
      <c r="E8" s="102"/>
      <c r="F8" s="102"/>
      <c r="G8" s="103"/>
      <c r="H8" s="102"/>
      <c r="I8" s="102"/>
    </row>
    <row r="9" spans="1:12" ht="13.5" thickBot="1" x14ac:dyDescent="0.25">
      <c r="A9" s="60" t="s">
        <v>87</v>
      </c>
      <c r="B9" s="60"/>
      <c r="C9" s="60"/>
      <c r="D9" s="60"/>
      <c r="E9" s="60"/>
      <c r="F9" s="60"/>
      <c r="G9" s="60"/>
      <c r="H9" s="56">
        <v>1375421.5712736801</v>
      </c>
      <c r="I9" s="112">
        <v>2.2036E-2</v>
      </c>
    </row>
    <row r="10" spans="1:12" ht="13.5" thickTop="1" x14ac:dyDescent="0.2">
      <c r="A10" s="97"/>
      <c r="B10" s="97"/>
      <c r="C10" s="97"/>
      <c r="D10" s="97"/>
      <c r="E10" s="97"/>
      <c r="F10" s="98"/>
      <c r="G10" s="98"/>
      <c r="H10" s="98"/>
      <c r="I10" s="98"/>
    </row>
    <row r="11" spans="1:12" x14ac:dyDescent="0.2">
      <c r="A11" s="52" t="s">
        <v>184</v>
      </c>
      <c r="B11" s="90" t="s">
        <v>12</v>
      </c>
      <c r="C11" s="90"/>
      <c r="D11" s="50"/>
      <c r="E11" s="50"/>
    </row>
    <row r="12" spans="1:12" ht="13.5" thickBot="1" x14ac:dyDescent="0.25">
      <c r="A12" s="104" t="s">
        <v>186</v>
      </c>
      <c r="B12" s="105" t="s">
        <v>76</v>
      </c>
      <c r="C12" s="105"/>
      <c r="D12" s="72"/>
      <c r="E12" s="72"/>
      <c r="F12" s="73"/>
      <c r="G12" s="73"/>
      <c r="H12" s="73"/>
      <c r="I12" s="73"/>
    </row>
    <row r="13" spans="1:12" ht="26.25" thickBot="1" x14ac:dyDescent="0.25">
      <c r="A13" s="106" t="s">
        <v>20</v>
      </c>
      <c r="B13" s="94" t="s">
        <v>24</v>
      </c>
      <c r="C13" s="110" t="s">
        <v>194</v>
      </c>
      <c r="D13" s="107" t="s">
        <v>187</v>
      </c>
      <c r="E13" s="94" t="s">
        <v>74</v>
      </c>
      <c r="F13" s="110" t="s">
        <v>188</v>
      </c>
      <c r="G13" s="108"/>
      <c r="H13" s="94" t="s">
        <v>81</v>
      </c>
      <c r="I13" s="109" t="s">
        <v>46</v>
      </c>
      <c r="L13" s="57"/>
    </row>
    <row r="14" spans="1:12" x14ac:dyDescent="0.2">
      <c r="A14" s="63" t="s">
        <v>91</v>
      </c>
      <c r="B14" s="63" t="s">
        <v>208</v>
      </c>
      <c r="C14" s="63" t="s">
        <v>199</v>
      </c>
      <c r="D14" s="63"/>
      <c r="E14" s="99" t="s">
        <v>12</v>
      </c>
      <c r="F14" s="50" t="s">
        <v>190</v>
      </c>
      <c r="G14" s="63"/>
      <c r="H14" s="100">
        <v>1402073.6411109401</v>
      </c>
      <c r="I14" s="101">
        <v>2.2463E-2</v>
      </c>
    </row>
    <row r="15" spans="1:12" x14ac:dyDescent="0.2">
      <c r="A15" t="s">
        <v>229</v>
      </c>
      <c r="B15" t="s">
        <v>231</v>
      </c>
      <c r="C15" s="50" t="s">
        <v>230</v>
      </c>
      <c r="E15" s="50" t="s">
        <v>12</v>
      </c>
      <c r="F15" s="50" t="s">
        <v>190</v>
      </c>
      <c r="H15" s="58">
        <v>9811020.1343552992</v>
      </c>
      <c r="I15" s="96">
        <v>0.15718499999999999</v>
      </c>
    </row>
    <row r="16" spans="1:12" x14ac:dyDescent="0.2">
      <c r="A16" s="102"/>
      <c r="B16" s="102"/>
      <c r="C16" s="102"/>
      <c r="D16" s="102"/>
      <c r="E16" s="102"/>
      <c r="F16" s="102"/>
      <c r="G16" s="102"/>
      <c r="H16" s="102"/>
      <c r="I16" s="102"/>
    </row>
    <row r="17" spans="1:12" ht="13.5" thickBot="1" x14ac:dyDescent="0.25">
      <c r="A17" s="60" t="s">
        <v>85</v>
      </c>
      <c r="B17" s="60"/>
      <c r="C17" s="60"/>
      <c r="D17" s="60"/>
      <c r="E17" s="60"/>
      <c r="F17" s="60"/>
      <c r="G17" s="60"/>
      <c r="H17" s="111">
        <v>11213093.775466239</v>
      </c>
      <c r="I17" s="112">
        <v>0.179648</v>
      </c>
    </row>
    <row r="18" spans="1:12" ht="13.5" thickTop="1" x14ac:dyDescent="0.2">
      <c r="A18" s="98"/>
      <c r="B18" s="98"/>
      <c r="C18" s="98"/>
      <c r="D18" s="98"/>
      <c r="E18" s="98"/>
      <c r="F18" s="98"/>
      <c r="G18" s="98"/>
      <c r="H18" s="98"/>
      <c r="I18" s="98"/>
    </row>
    <row r="19" spans="1:12" x14ac:dyDescent="0.2">
      <c r="A19" s="52" t="s">
        <v>184</v>
      </c>
      <c r="B19" s="90" t="s">
        <v>189</v>
      </c>
      <c r="C19" s="90"/>
    </row>
    <row r="20" spans="1:12" ht="13.5" thickBot="1" x14ac:dyDescent="0.25">
      <c r="A20" s="104" t="s">
        <v>186</v>
      </c>
      <c r="B20" s="105" t="s">
        <v>76</v>
      </c>
      <c r="C20" s="105"/>
      <c r="D20" s="73"/>
      <c r="E20" s="73"/>
      <c r="F20" s="73"/>
      <c r="G20" s="73"/>
      <c r="H20" s="73"/>
      <c r="I20" s="73"/>
    </row>
    <row r="21" spans="1:12" ht="26.25" thickBot="1" x14ac:dyDescent="0.25">
      <c r="A21" s="94" t="s">
        <v>20</v>
      </c>
      <c r="B21" s="94" t="s">
        <v>24</v>
      </c>
      <c r="C21" s="110" t="s">
        <v>194</v>
      </c>
      <c r="D21" s="107" t="s">
        <v>187</v>
      </c>
      <c r="E21" s="94" t="s">
        <v>74</v>
      </c>
      <c r="F21" s="110" t="s">
        <v>188</v>
      </c>
      <c r="G21" s="91"/>
      <c r="H21" s="95" t="s">
        <v>81</v>
      </c>
      <c r="I21" s="93" t="s">
        <v>46</v>
      </c>
    </row>
    <row r="22" spans="1:12" x14ac:dyDescent="0.2">
      <c r="A22" s="50" t="s">
        <v>212</v>
      </c>
      <c r="B22" s="50" t="s">
        <v>205</v>
      </c>
      <c r="C22" s="63" t="s">
        <v>196</v>
      </c>
      <c r="D22" s="50"/>
      <c r="E22" s="50" t="s">
        <v>189</v>
      </c>
      <c r="F22" s="50" t="s">
        <v>190</v>
      </c>
      <c r="G22" s="58"/>
      <c r="H22" s="100">
        <v>18662128.835391581</v>
      </c>
      <c r="I22" s="101">
        <v>0.29899100000000001</v>
      </c>
      <c r="L22" s="50"/>
    </row>
    <row r="23" spans="1:12" x14ac:dyDescent="0.2">
      <c r="A23" s="50" t="s">
        <v>91</v>
      </c>
      <c r="B23" s="50" t="s">
        <v>206</v>
      </c>
      <c r="C23" s="50" t="s">
        <v>197</v>
      </c>
      <c r="D23" s="50"/>
      <c r="E23" s="50" t="s">
        <v>189</v>
      </c>
      <c r="F23" s="50" t="s">
        <v>190</v>
      </c>
      <c r="G23" s="58"/>
      <c r="H23" s="58">
        <v>5772139.2560662609</v>
      </c>
      <c r="I23" s="96">
        <v>9.2477000000000004E-2</v>
      </c>
      <c r="L23" s="50"/>
    </row>
    <row r="24" spans="1:12" x14ac:dyDescent="0.2">
      <c r="A24" s="50" t="s">
        <v>91</v>
      </c>
      <c r="B24" s="50" t="s">
        <v>207</v>
      </c>
      <c r="C24" s="50" t="s">
        <v>198</v>
      </c>
      <c r="D24" s="50"/>
      <c r="E24" s="50" t="s">
        <v>189</v>
      </c>
      <c r="F24" s="50" t="s">
        <v>190</v>
      </c>
      <c r="G24" s="58"/>
      <c r="H24" s="58">
        <v>2644234.8631983199</v>
      </c>
      <c r="I24" s="96">
        <v>4.2363999999999999E-2</v>
      </c>
      <c r="L24" s="50"/>
    </row>
    <row r="25" spans="1:12" x14ac:dyDescent="0.2">
      <c r="A25" s="50" t="s">
        <v>91</v>
      </c>
      <c r="B25" s="50" t="s">
        <v>210</v>
      </c>
      <c r="C25" s="50" t="s">
        <v>201</v>
      </c>
      <c r="D25" s="50"/>
      <c r="E25" s="50" t="s">
        <v>189</v>
      </c>
      <c r="F25" s="50" t="s">
        <v>190</v>
      </c>
      <c r="G25" s="58"/>
      <c r="H25" s="58">
        <v>4024899.4646039191</v>
      </c>
      <c r="I25" s="96">
        <v>6.4483999999999986E-2</v>
      </c>
      <c r="L25" s="50"/>
    </row>
    <row r="27" spans="1:12" ht="13.5" thickBot="1" x14ac:dyDescent="0.25">
      <c r="A27" s="60" t="s">
        <v>191</v>
      </c>
      <c r="B27" s="60"/>
      <c r="C27" s="60"/>
      <c r="D27" s="60"/>
      <c r="E27" s="60"/>
      <c r="F27" s="60"/>
      <c r="G27" s="60"/>
      <c r="H27" s="56">
        <v>31103402.419260085</v>
      </c>
      <c r="I27" s="112">
        <v>0.49831600000000004</v>
      </c>
    </row>
    <row r="28" spans="1:12" ht="13.5" thickTop="1" x14ac:dyDescent="0.2"/>
    <row r="29" spans="1:12" x14ac:dyDescent="0.2">
      <c r="A29" s="52" t="s">
        <v>184</v>
      </c>
      <c r="B29" s="90" t="s">
        <v>58</v>
      </c>
      <c r="C29" s="90"/>
    </row>
    <row r="30" spans="1:12" ht="13.5" thickBot="1" x14ac:dyDescent="0.25">
      <c r="A30" s="104" t="s">
        <v>186</v>
      </c>
      <c r="B30" s="105" t="s">
        <v>225</v>
      </c>
      <c r="C30" s="90"/>
    </row>
    <row r="31" spans="1:12" ht="26.25" thickBot="1" x14ac:dyDescent="0.25">
      <c r="A31" s="94" t="s">
        <v>20</v>
      </c>
      <c r="B31" s="94" t="s">
        <v>24</v>
      </c>
      <c r="C31" s="110" t="s">
        <v>194</v>
      </c>
      <c r="D31" s="107" t="s">
        <v>187</v>
      </c>
      <c r="E31" s="94" t="s">
        <v>74</v>
      </c>
      <c r="F31" s="110" t="s">
        <v>188</v>
      </c>
      <c r="G31" s="91"/>
      <c r="H31" s="95" t="s">
        <v>81</v>
      </c>
      <c r="I31" s="93" t="s">
        <v>46</v>
      </c>
    </row>
    <row r="32" spans="1:12" x14ac:dyDescent="0.2">
      <c r="A32" s="50" t="s">
        <v>222</v>
      </c>
      <c r="B32" s="50" t="s">
        <v>224</v>
      </c>
      <c r="C32" s="115"/>
      <c r="D32" s="50" t="s">
        <v>223</v>
      </c>
      <c r="E32" s="50" t="s">
        <v>32</v>
      </c>
      <c r="F32" s="50" t="s">
        <v>226</v>
      </c>
      <c r="G32" s="58"/>
      <c r="H32" s="58">
        <v>18725107.614</v>
      </c>
      <c r="I32" s="101">
        <v>0.3</v>
      </c>
    </row>
    <row r="34" spans="1:9" ht="13.5" thickBot="1" x14ac:dyDescent="0.25">
      <c r="A34" s="60" t="s">
        <v>192</v>
      </c>
      <c r="B34" s="60"/>
      <c r="C34" s="60"/>
      <c r="D34" s="60"/>
      <c r="E34" s="60"/>
      <c r="F34" s="60"/>
      <c r="G34" s="60"/>
      <c r="H34" s="53">
        <v>18725107.614</v>
      </c>
      <c r="I34" s="112">
        <v>0.3</v>
      </c>
    </row>
    <row r="35" spans="1:9" ht="13.5" thickTop="1" x14ac:dyDescent="0.2">
      <c r="A35" s="98"/>
      <c r="B35" s="98"/>
      <c r="C35" s="98"/>
      <c r="D35" s="98"/>
      <c r="E35" s="98"/>
      <c r="F35" s="98"/>
      <c r="G35" s="98"/>
      <c r="H35" s="98"/>
      <c r="I35" s="98"/>
    </row>
    <row r="36" spans="1:9" x14ac:dyDescent="0.2">
      <c r="A36" s="52" t="s">
        <v>184</v>
      </c>
      <c r="B36" s="90" t="s">
        <v>59</v>
      </c>
      <c r="C36" s="90"/>
    </row>
    <row r="37" spans="1:9" ht="13.5" thickBot="1" x14ac:dyDescent="0.25">
      <c r="A37" s="104" t="s">
        <v>186</v>
      </c>
      <c r="B37" s="105" t="s">
        <v>76</v>
      </c>
      <c r="C37" s="105"/>
      <c r="D37" s="73"/>
      <c r="E37" s="73"/>
      <c r="F37" s="73"/>
      <c r="G37" s="73"/>
      <c r="H37" s="73"/>
      <c r="I37" s="73"/>
    </row>
    <row r="38" spans="1:9" ht="26.25" thickBot="1" x14ac:dyDescent="0.25">
      <c r="A38" s="94" t="s">
        <v>20</v>
      </c>
      <c r="B38" s="94" t="s">
        <v>24</v>
      </c>
      <c r="C38" s="110" t="s">
        <v>194</v>
      </c>
      <c r="D38" s="107" t="s">
        <v>187</v>
      </c>
      <c r="E38" s="94" t="s">
        <v>74</v>
      </c>
      <c r="F38" s="110" t="s">
        <v>188</v>
      </c>
      <c r="G38" s="91"/>
      <c r="H38" s="95" t="s">
        <v>81</v>
      </c>
      <c r="I38" s="93" t="s">
        <v>46</v>
      </c>
    </row>
    <row r="39" spans="1:9" x14ac:dyDescent="0.2">
      <c r="A39" s="67"/>
      <c r="C39" s="115"/>
      <c r="F39" s="50"/>
      <c r="G39" s="81"/>
      <c r="H39" s="58">
        <v>0</v>
      </c>
      <c r="I39" s="101">
        <v>0</v>
      </c>
    </row>
    <row r="41" spans="1:9" ht="13.5" thickBot="1" x14ac:dyDescent="0.25">
      <c r="A41" s="60" t="s">
        <v>103</v>
      </c>
      <c r="B41" s="60"/>
      <c r="C41" s="60"/>
      <c r="D41" s="60"/>
      <c r="E41" s="51"/>
      <c r="F41" s="51"/>
      <c r="G41" s="51"/>
      <c r="H41" s="56">
        <v>0</v>
      </c>
      <c r="I41" s="112">
        <v>0</v>
      </c>
    </row>
    <row r="42" spans="1:9" ht="13.5" thickTop="1" x14ac:dyDescent="0.2">
      <c r="A42" s="52"/>
      <c r="B42" s="52"/>
      <c r="C42" s="52"/>
      <c r="D42" s="52"/>
      <c r="H42" s="77"/>
    </row>
    <row r="43" spans="1:9" ht="13.5" thickBot="1" x14ac:dyDescent="0.25">
      <c r="A43" s="60" t="s">
        <v>193</v>
      </c>
      <c r="B43" s="60"/>
      <c r="C43" s="60"/>
      <c r="D43" s="60"/>
      <c r="E43" s="60"/>
      <c r="F43" s="60"/>
      <c r="G43" s="60"/>
      <c r="H43" s="56">
        <v>62417025.380000003</v>
      </c>
      <c r="I43" s="112">
        <v>1</v>
      </c>
    </row>
    <row r="44" spans="1:9" ht="13.5" thickTop="1" x14ac:dyDescent="0.2">
      <c r="A44" s="52"/>
      <c r="B44" s="52"/>
      <c r="C44" s="52"/>
      <c r="D44" s="52"/>
      <c r="E44" s="52"/>
      <c r="F44" s="52"/>
      <c r="G44" s="52"/>
      <c r="H44" s="77"/>
      <c r="I44" s="113"/>
    </row>
    <row r="45" spans="1:9" x14ac:dyDescent="0.2">
      <c r="G45" s="80" t="s">
        <v>114</v>
      </c>
      <c r="H45" s="55">
        <v>0</v>
      </c>
      <c r="I45" s="50"/>
    </row>
  </sheetData>
  <pageMargins left="0.70866141732283472" right="0.70866141732283472" top="0.74803149606299213" bottom="0.74803149606299213" header="0.31496062992125984" footer="0.31496062992125984"/>
  <pageSetup paperSize="9" scale="34" orientation="portrait" horizontalDpi="1200" verticalDpi="1200" r:id="rId1"/>
  <headerFooter>
    <oddFooter>&amp;L_x000D_&amp;1#&amp;"Calibri"&amp;10&amp;K000000 INTERNAL</oddFooter>
  </headerFooter>
</worksheet>
</file>

<file path=docMetadata/LabelInfo.xml><?xml version="1.0" encoding="utf-8"?>
<clbl:labelList xmlns:clbl="http://schemas.microsoft.com/office/2020/mipLabelMetadata">
  <clbl:label id="{81b4a6b3-94fe-48b0-9c09-d24c70b999ab}" enabled="1" method="Privileged" siteId="{6eeb52d7-c8fc-44a5-8527-8adafb13c0d2}" contentBits="2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11</vt:i4>
      </vt:variant>
    </vt:vector>
  </HeadingPairs>
  <TitlesOfParts>
    <vt:vector size="21" baseType="lpstr">
      <vt:lpstr>PHD Template</vt:lpstr>
      <vt:lpstr>Aggressive</vt:lpstr>
      <vt:lpstr>Mod Agg</vt:lpstr>
      <vt:lpstr>Emerald</vt:lpstr>
      <vt:lpstr>Mod</vt:lpstr>
      <vt:lpstr>Cons</vt:lpstr>
      <vt:lpstr>Mod Cons</vt:lpstr>
      <vt:lpstr>Property 10</vt:lpstr>
      <vt:lpstr>Property 30</vt:lpstr>
      <vt:lpstr>TMSP </vt:lpstr>
      <vt:lpstr>'PHD Template'!_Toc86412465</vt:lpstr>
      <vt:lpstr>'PHD Template'!f_Check_Lines_below</vt:lpstr>
      <vt:lpstr>Aggressive!Print_Area</vt:lpstr>
      <vt:lpstr>Cons!Print_Area</vt:lpstr>
      <vt:lpstr>Emerald!Print_Area</vt:lpstr>
      <vt:lpstr>Mod!Print_Area</vt:lpstr>
      <vt:lpstr>'Mod Agg'!Print_Area</vt:lpstr>
      <vt:lpstr>'Mod Cons'!Print_Area</vt:lpstr>
      <vt:lpstr>'Property 10'!Print_Area</vt:lpstr>
      <vt:lpstr>'Property 30'!Print_Area</vt:lpstr>
      <vt:lpstr>'TMSP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Superannuation Portfolio Holdings Disclosure - Explanatory statement</dc:title>
  <dc:creator>The Treasury</dc:creator>
  <cp:lastModifiedBy>Aidyne Crozier</cp:lastModifiedBy>
  <cp:lastPrinted>2022-08-23T06:58:57Z</cp:lastPrinted>
  <dcterms:created xsi:type="dcterms:W3CDTF">2021-10-26T04:03:03Z</dcterms:created>
  <dcterms:modified xsi:type="dcterms:W3CDTF">2026-03-18T00:02:11Z</dcterms:modified>
</cp:coreProperties>
</file>